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8520" windowHeight="9465" activeTab="1"/>
  </bookViews>
  <sheets>
    <sheet name="ייזום קידום וניהול פרויקטים" sheetId="3" r:id="rId1"/>
    <sheet name="אסטרטגיה ושת&quot;פ בינ&quot;ל" sheetId="6" r:id="rId2"/>
    <sheet name="קידום ופיתוח קשרי ציבור" sheetId="5" r:id="rId3"/>
  </sheets>
  <calcPr calcId="145621"/>
</workbook>
</file>

<file path=xl/calcChain.xml><?xml version="1.0" encoding="utf-8"?>
<calcChain xmlns="http://schemas.openxmlformats.org/spreadsheetml/2006/main">
  <c r="C18" i="3" l="1"/>
  <c r="C15" i="6"/>
  <c r="E10" i="5"/>
  <c r="C16" i="5"/>
  <c r="I4" i="6" l="1"/>
  <c r="L4" i="6"/>
  <c r="O4" i="6"/>
  <c r="H7" i="6"/>
  <c r="I7" i="6" s="1"/>
  <c r="K7" i="6"/>
  <c r="L7" i="6" s="1"/>
  <c r="N7" i="6"/>
  <c r="O7" i="6" s="1"/>
  <c r="I8" i="6"/>
  <c r="L8" i="6"/>
  <c r="O8" i="6"/>
  <c r="H9" i="6"/>
  <c r="I9" i="6"/>
  <c r="K9" i="6"/>
  <c r="L9" i="6"/>
  <c r="N9" i="6"/>
  <c r="O9" i="6" s="1"/>
  <c r="I11" i="6"/>
  <c r="L11" i="6"/>
  <c r="O11" i="6"/>
  <c r="I18" i="6"/>
  <c r="L18" i="6"/>
  <c r="J22" i="6" s="1"/>
  <c r="J23" i="6" s="1"/>
  <c r="J24" i="6" s="1"/>
  <c r="J25" i="6" s="1"/>
  <c r="O18" i="6"/>
  <c r="I19" i="6"/>
  <c r="L19" i="6"/>
  <c r="O19" i="6"/>
  <c r="M22" i="6" s="1"/>
  <c r="M23" i="6" s="1"/>
  <c r="M24" i="6" s="1"/>
  <c r="M25" i="6" s="1"/>
  <c r="G22" i="6"/>
  <c r="G23" i="6"/>
  <c r="G24" i="6" s="1"/>
  <c r="G25" i="6" s="1"/>
  <c r="F15" i="6"/>
  <c r="F9" i="6"/>
  <c r="E9" i="6"/>
  <c r="F8" i="6"/>
  <c r="E7" i="6"/>
  <c r="F4" i="6"/>
  <c r="F19" i="6"/>
  <c r="F18" i="6"/>
  <c r="F11" i="6"/>
  <c r="F7" i="6"/>
  <c r="I4" i="5"/>
  <c r="L4" i="5"/>
  <c r="O4" i="5"/>
  <c r="O16" i="5" s="1"/>
  <c r="O17" i="5" s="1"/>
  <c r="H9" i="5"/>
  <c r="I9" i="5" s="1"/>
  <c r="K9" i="5"/>
  <c r="L9" i="5" s="1"/>
  <c r="N9" i="5"/>
  <c r="O9" i="5" s="1"/>
  <c r="O11" i="5" s="1"/>
  <c r="H10" i="5"/>
  <c r="K10" i="5"/>
  <c r="N10" i="5"/>
  <c r="I12" i="5"/>
  <c r="L12" i="5"/>
  <c r="O12" i="5"/>
  <c r="I19" i="5"/>
  <c r="L19" i="5"/>
  <c r="O19" i="5"/>
  <c r="M23" i="5" s="1"/>
  <c r="M24" i="5" s="1"/>
  <c r="M25" i="5" s="1"/>
  <c r="M26" i="5" s="1"/>
  <c r="I20" i="5"/>
  <c r="G23" i="5" s="1"/>
  <c r="G24" i="5" s="1"/>
  <c r="G25" i="5" s="1"/>
  <c r="G26" i="5" s="1"/>
  <c r="L20" i="5"/>
  <c r="O20" i="5"/>
  <c r="J23" i="5"/>
  <c r="J24" i="5" s="1"/>
  <c r="J25" i="5" s="1"/>
  <c r="J26" i="5" s="1"/>
  <c r="F9" i="5"/>
  <c r="F16" i="5" s="1"/>
  <c r="F4" i="5"/>
  <c r="F20" i="5"/>
  <c r="F19" i="5"/>
  <c r="F12" i="5"/>
  <c r="E9" i="5"/>
  <c r="L21" i="3"/>
  <c r="O21" i="3"/>
  <c r="L22" i="3"/>
  <c r="O22" i="3"/>
  <c r="J25" i="3"/>
  <c r="J26" i="3" s="1"/>
  <c r="J27" i="3" s="1"/>
  <c r="J28" i="3" s="1"/>
  <c r="M25" i="3"/>
  <c r="M26" i="3"/>
  <c r="M27" i="3" s="1"/>
  <c r="M28" i="3" s="1"/>
  <c r="K4" i="3"/>
  <c r="L4" i="3"/>
  <c r="N4" i="3"/>
  <c r="O4" i="3"/>
  <c r="K8" i="3"/>
  <c r="L8" i="3"/>
  <c r="N8" i="3"/>
  <c r="O8" i="3"/>
  <c r="K9" i="3"/>
  <c r="N9" i="3"/>
  <c r="K10" i="3"/>
  <c r="L10" i="3"/>
  <c r="N10" i="3"/>
  <c r="O10" i="3" s="1"/>
  <c r="K11" i="3"/>
  <c r="L11" i="3"/>
  <c r="N11" i="3"/>
  <c r="O11" i="3" s="1"/>
  <c r="K12" i="3"/>
  <c r="N12" i="3"/>
  <c r="L14" i="3"/>
  <c r="O14" i="3"/>
  <c r="L18" i="3"/>
  <c r="L19" i="3" s="1"/>
  <c r="H4" i="3"/>
  <c r="I4" i="3"/>
  <c r="H8" i="3"/>
  <c r="I8" i="3"/>
  <c r="I18" i="3" s="1"/>
  <c r="I19" i="3" s="1"/>
  <c r="H9" i="3"/>
  <c r="H10" i="3"/>
  <c r="I10" i="3" s="1"/>
  <c r="H11" i="3"/>
  <c r="I11" i="3" s="1"/>
  <c r="H12" i="3"/>
  <c r="I14" i="3"/>
  <c r="I21" i="3"/>
  <c r="I22" i="3"/>
  <c r="G25" i="3"/>
  <c r="G26" i="3" s="1"/>
  <c r="G27" i="3" s="1"/>
  <c r="G28" i="3" s="1"/>
  <c r="F14" i="3"/>
  <c r="E12" i="3"/>
  <c r="E11" i="3"/>
  <c r="E10" i="3"/>
  <c r="F10" i="3" s="1"/>
  <c r="E8" i="3"/>
  <c r="E9" i="3"/>
  <c r="E4" i="3"/>
  <c r="L13" i="3" l="1"/>
  <c r="O10" i="6"/>
  <c r="O15" i="6"/>
  <c r="O16" i="6" s="1"/>
  <c r="I15" i="6"/>
  <c r="I16" i="6" s="1"/>
  <c r="I10" i="6"/>
  <c r="L10" i="6"/>
  <c r="L15" i="6"/>
  <c r="L16" i="6" s="1"/>
  <c r="D22" i="6"/>
  <c r="D23" i="6" s="1"/>
  <c r="D24" i="6" s="1"/>
  <c r="D25" i="6" s="1"/>
  <c r="F16" i="6"/>
  <c r="F10" i="6"/>
  <c r="I11" i="5"/>
  <c r="I16" i="5"/>
  <c r="I17" i="5" s="1"/>
  <c r="L16" i="5"/>
  <c r="L17" i="5" s="1"/>
  <c r="L11" i="5"/>
  <c r="D23" i="5"/>
  <c r="D24" i="5" s="1"/>
  <c r="D25" i="5" s="1"/>
  <c r="D26" i="5" s="1"/>
  <c r="F17" i="5"/>
  <c r="F11" i="5"/>
  <c r="O13" i="3"/>
  <c r="O18" i="3"/>
  <c r="O19" i="3" s="1"/>
  <c r="I13" i="3"/>
  <c r="F11" i="3"/>
  <c r="F4" i="3" l="1"/>
  <c r="F22" i="3"/>
  <c r="F21" i="3" l="1"/>
  <c r="D25" i="3" s="1"/>
  <c r="D26" i="3" l="1"/>
  <c r="D27" i="3" s="1"/>
  <c r="F8" i="3" l="1"/>
  <c r="F18" i="3" l="1"/>
  <c r="F19" i="3" s="1"/>
  <c r="F13" i="3"/>
  <c r="D28" i="3" l="1"/>
</calcChain>
</file>

<file path=xl/sharedStrings.xml><?xml version="1.0" encoding="utf-8"?>
<sst xmlns="http://schemas.openxmlformats.org/spreadsheetml/2006/main" count="195" uniqueCount="68">
  <si>
    <t>משרד המדע, הטכנולוגיה והחלל</t>
  </si>
  <si>
    <t>מציע מס' 1</t>
  </si>
  <si>
    <t>נתון שהוצג \ הסבר</t>
  </si>
  <si>
    <t>ציון לסעיף</t>
  </si>
  <si>
    <t>סה"כ</t>
  </si>
  <si>
    <t>ראיון אישי</t>
  </si>
  <si>
    <t>התרשמות כללית</t>
  </si>
  <si>
    <t>ציון מקסימלי</t>
  </si>
  <si>
    <t>אמת המידה</t>
  </si>
  <si>
    <t>סעיף</t>
  </si>
  <si>
    <t>ניסיון ניהולי</t>
  </si>
  <si>
    <t>השכלה</t>
  </si>
  <si>
    <t>ניסיון בתחום הייעוץ</t>
  </si>
  <si>
    <t>הצגת תפיסת התפקיד ותוכנית פעולה</t>
  </si>
  <si>
    <t>היכרות עם תחום החלל</t>
  </si>
  <si>
    <t>תקשורת בינאישית</t>
  </si>
  <si>
    <t>ניסיון בניהול פרויקטי פיתוח</t>
  </si>
  <si>
    <t>ניסיון תעסוקתי קודם בסביבת נושאי חלל</t>
  </si>
  <si>
    <t>ניסיון בחוזים וברכש</t>
  </si>
  <si>
    <t>היכרות עם תהליכים ומגמות בתחום החלל בארץ ובעולם</t>
  </si>
  <si>
    <t>איכות</t>
  </si>
  <si>
    <t>מציע מס' 2</t>
  </si>
  <si>
    <t>מציע מס' 3</t>
  </si>
  <si>
    <t>ציון מחיר מתוך 100</t>
  </si>
  <si>
    <t>ציון איכות למועמד :</t>
  </si>
  <si>
    <t>ציון סופי</t>
  </si>
  <si>
    <t>ציון מחיר בהאתם למשקולות</t>
  </si>
  <si>
    <t>משקולות</t>
  </si>
  <si>
    <t>הצעת מחיר</t>
  </si>
  <si>
    <t>תעריף מקסימלי בהתאם לרמת היועץ</t>
  </si>
  <si>
    <t>הפחתת התקשרות מתמשכת</t>
  </si>
  <si>
    <t>הפחתת התקשרות מממושכת</t>
  </si>
  <si>
    <t>הנחת ספק באחוזים</t>
  </si>
  <si>
    <t>תעריף לשעה לא כולל מע"מ</t>
  </si>
  <si>
    <t>עצמאי</t>
  </si>
  <si>
    <t>מציע מס' 4</t>
  </si>
  <si>
    <t>ניסיון בניהול פרויקטים חינוכיים</t>
  </si>
  <si>
    <t>מכרז פומבי XXX/2017 - ייזום קידום וניהול פרוייקטים</t>
  </si>
  <si>
    <t>ניסיון בניהול פרויקטי פיתוח באחד או יותר מתחומי הטכנולוגיה הבאים (בנוסף לניסיון הנדרש לפי סעיף 5.5): אלקטרוניקה, מכניקה, תקשורת, אנרגיה, הנעה, בקרה, סביבת חלל, חשמל, מחשוב, תוכנה, תחנות קרקע. עבור כל פרויקט שניהל המציע בעשר השנים האחרונות יקבל 2.5 נק' ועד למקס' 4 פרויקטים.</t>
  </si>
  <si>
    <t>פרויקט מערכתי (המשרד שומר לעצמו שיקול דעת להכריע האם פרויקט ייחשב "מערכתי") יקבל 10 נק'.</t>
  </si>
  <si>
    <t>על שני פרויקטים / מחקרים ומעלה, או לחילופין ניסיון תעסוקתי בן שנתיים ומעלה שעסק בנושאים בעלי זיקה ישירה לתחום החלל, בו עסק המציע, יקבל המציע 10 נק'.</t>
  </si>
  <si>
    <t>תואר שני = 5 נק', תואר שלישי = 10 נק'.</t>
  </si>
  <si>
    <t>תואר ראשון</t>
  </si>
  <si>
    <t xml:space="preserve">מציע בעל ניסיון בניהול התקשרויות לאספקת שירותים/רכש מול קבלני משנה במדינת ישראל יקבל 3 נק'.
</t>
  </si>
  <si>
    <t xml:space="preserve"> מציע בעל ניסיון בניהול התקשרויות לאספקת שירותים/רכש מול קבלני משנה במדינות אחרות, יקבל 2 נק'.</t>
  </si>
  <si>
    <t>מעבר ציון מינימלי לזימון לראיון</t>
  </si>
  <si>
    <t>אין ניסיון</t>
  </si>
  <si>
    <t>בעל ניסיון</t>
  </si>
  <si>
    <t>40/60</t>
  </si>
  <si>
    <t xml:space="preserve">סה"כ ציון איכות </t>
  </si>
  <si>
    <t>מעבר סף איכות מינימלי</t>
  </si>
  <si>
    <t xml:space="preserve">ייבחן ניסיון המציע בהפעלת פרויקטים / קידום שיתופי פעולה עם משרד החינוך / גופים ממשלתיים / עבודה במשרד החינוך. 
עבור ניסיון בן מעל שנתיים יקבל המציע 3 נק'.
עבור ניסיון בן מעל חמש שנים יקבל המציע 6 נק'.
עבור ניסיון בן מעל שבע שנים יקבל המציע 12 נק'. 
</t>
  </si>
  <si>
    <t xml:space="preserve">מציע בעל היכרות מקצועית עם תחום החינוך בנושאי החלל, יקבל 5 נק'. </t>
  </si>
  <si>
    <t xml:space="preserve">יייבחנו הגופים עמם עמד המציע בקשר מקצועי, מהסוגים הבאים: גופי ממשל בארץ / בחו"ל, גופים אקדמיים בארץ / בחו"ל, חברות עסקיות בארץ / בחו"ל.
עבור שלושה גופים מסוגים שונים יקבל המציע 10 נק'. 
עבור חמישה גופים מסוגים שונים יקבל המציע 20 נק'.
</t>
  </si>
  <si>
    <t>תואר שני = 10 נק'.</t>
  </si>
  <si>
    <t>ידיעת שפות</t>
  </si>
  <si>
    <t xml:space="preserve">ניסיון ניהולי יוגדר לצורך סעיף זה כניהול של ארבעה עובדים לכל הפחות. מציע בעל ניסיון ניהולי של בין שנתיים לארבע שנים, יקבל 2 נק'.
מציע בעל ניסיון ניהולי של למעלה מארבע שנים, יקבל 5 נק'. 
</t>
  </si>
  <si>
    <t>מציע שהינו בעל יכולת התבטאות טובה מאוד בכתב ובעל פה בשפה נוספת, מלבד עברית ואנגלית, יקבל 5 נקודות.</t>
  </si>
  <si>
    <t>לא</t>
  </si>
  <si>
    <t>הצגת תפיסת תפקיד ותכנית פעולה</t>
  </si>
  <si>
    <t>שליטה באגלית</t>
  </si>
  <si>
    <t>תואר שני = 10 נק', תואר שלישי = 3 נק'  נוספות</t>
  </si>
  <si>
    <t xml:space="preserve">מציע בעל ניסיון בשיתוף פעולה חינוכי עם מוסדות אקדמיים יקבל 6 נק'. </t>
  </si>
  <si>
    <t xml:space="preserve">מציע בעל ניסיון בניהול ספקים יקבל 6 נק'. </t>
  </si>
  <si>
    <t>מציע בעל ניסיון בניהול עובדים (שני עובדים לפחות) יקבל 6 נק'.</t>
  </si>
  <si>
    <t xml:space="preserve">היקף הפרויקטים במליוני ₪ (הגדול ביותר שנוהל בידי המציע).
עבור פרויקט שהיקפו הכספי פחות מ-4 מיליון ₪ לא יקבל המציע ניקוד בסעיף זה.
עבור פרויקט שהיקפו הכספי בין 4 ל – 8 מיליון ₪, יקבל המציע 5 נק'. 
עבור פרויקט שהיקפו הכספי בין 8 ל – 20 מיליון ₪, יקבל המציע 10 נק'. 
עבור פרויקט שהיקפו הכספי גבוה מ-20 מיליון ₪, יקבל המציע 15 נק'
</t>
  </si>
  <si>
    <t>עבור פרויקט / מחקר אחד, או לחילופין ניסיון תעסוקתי שאינו עולה על שנתיים בנושאים בעלי זיקה ישירה לתחום החלל, בו עסק המציע, יקבל המציע 5 נק'.</t>
  </si>
  <si>
    <t xml:space="preserve">עבור כל מדינה מבין המדינות הנכללות בארגון המדינות המתועשות (ה-G8) אשר המציע עמד בקשר מקצועי עם גוף מטעמן, ולא יותר מ-3 מדינות, יקבל המציע 6 נק'.
עבור כל מדינה נוספת (שאינה חברה ב-G8) אשר המציע עמד בקשר מקצועי עם גוף מטעמה, ולא יותר מ-5 מדינות, יקבל המציע 2 נק'.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</si>
</sst>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readingOrder="2"/>
    </xf>
    <xf numFmtId="0" fontId="0" fillId="0" borderId="16" xfId="0" applyBorder="1"/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readingOrder="2"/>
    </xf>
    <xf numFmtId="0" fontId="0" fillId="0" borderId="25" xfId="0" applyBorder="1" applyAlignment="1">
      <alignment horizontal="center" vertical="center" readingOrder="2"/>
    </xf>
    <xf numFmtId="0" fontId="0" fillId="0" borderId="18" xfId="0" applyBorder="1" applyAlignment="1">
      <alignment horizontal="center" vertical="center" readingOrder="2"/>
    </xf>
    <xf numFmtId="0" fontId="0" fillId="0" borderId="27" xfId="0" applyBorder="1" applyAlignment="1">
      <alignment horizontal="center"/>
    </xf>
    <xf numFmtId="0" fontId="0" fillId="0" borderId="34" xfId="0" applyBorder="1"/>
    <xf numFmtId="0" fontId="0" fillId="0" borderId="31" xfId="0" applyBorder="1" applyAlignment="1">
      <alignment horizontal="center" vertical="center" readingOrder="2"/>
    </xf>
    <xf numFmtId="0" fontId="0" fillId="0" borderId="23" xfId="0" applyBorder="1" applyAlignment="1">
      <alignment horizontal="center" vertical="center" readingOrder="2"/>
    </xf>
    <xf numFmtId="0" fontId="0" fillId="0" borderId="42" xfId="0" applyBorder="1" applyAlignment="1">
      <alignment horizontal="center" vertical="center" readingOrder="2"/>
    </xf>
    <xf numFmtId="0" fontId="0" fillId="0" borderId="30" xfId="0" applyBorder="1" applyAlignment="1">
      <alignment horizontal="center" vertical="center" readingOrder="2"/>
    </xf>
    <xf numFmtId="0" fontId="0" fillId="0" borderId="3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 readingOrder="2"/>
    </xf>
    <xf numFmtId="0" fontId="0" fillId="0" borderId="16" xfId="0" applyBorder="1" applyAlignment="1">
      <alignment readingOrder="2"/>
    </xf>
    <xf numFmtId="9" fontId="0" fillId="0" borderId="16" xfId="0" applyNumberFormat="1" applyBorder="1" applyAlignment="1">
      <alignment readingOrder="2"/>
    </xf>
    <xf numFmtId="9" fontId="0" fillId="3" borderId="16" xfId="1" applyFont="1" applyFill="1" applyBorder="1" applyAlignment="1">
      <alignment horizontal="center" vertical="center" readingOrder="2"/>
    </xf>
    <xf numFmtId="0" fontId="0" fillId="6" borderId="31" xfId="0" applyFill="1" applyBorder="1" applyAlignment="1">
      <alignment horizontal="center" vertical="center" wrapText="1" readingOrder="2"/>
    </xf>
    <xf numFmtId="0" fontId="0" fillId="6" borderId="32" xfId="0" applyFill="1" applyBorder="1" applyAlignment="1">
      <alignment horizontal="center" vertical="center" readingOrder="2"/>
    </xf>
    <xf numFmtId="0" fontId="0" fillId="6" borderId="16" xfId="0" applyFill="1" applyBorder="1" applyAlignment="1"/>
    <xf numFmtId="0" fontId="0" fillId="6" borderId="35" xfId="0" applyFill="1" applyBorder="1" applyAlignment="1">
      <alignment horizontal="center" vertical="center" readingOrder="2"/>
    </xf>
    <xf numFmtId="0" fontId="0" fillId="0" borderId="16" xfId="0" applyBorder="1" applyAlignment="1">
      <alignment horizontal="center" vertical="center" readingOrder="2"/>
    </xf>
    <xf numFmtId="0" fontId="0" fillId="0" borderId="31" xfId="0" applyBorder="1" applyAlignment="1">
      <alignment horizontal="center" vertical="center" readingOrder="2"/>
    </xf>
    <xf numFmtId="0" fontId="0" fillId="0" borderId="30" xfId="0" applyBorder="1" applyAlignment="1">
      <alignment horizontal="center" vertical="center" readingOrder="2"/>
    </xf>
    <xf numFmtId="0" fontId="0" fillId="0" borderId="25" xfId="0" applyBorder="1" applyAlignment="1">
      <alignment horizontal="center" vertical="center" readingOrder="2"/>
    </xf>
    <xf numFmtId="0" fontId="0" fillId="6" borderId="18" xfId="0" applyFill="1" applyBorder="1" applyAlignment="1">
      <alignment horizontal="center"/>
    </xf>
    <xf numFmtId="0" fontId="0" fillId="6" borderId="32" xfId="0" applyFill="1" applyBorder="1" applyAlignment="1">
      <alignment horizontal="center" vertical="center" readingOrder="2"/>
    </xf>
    <xf numFmtId="0" fontId="0" fillId="6" borderId="29" xfId="0" applyFill="1" applyBorder="1" applyAlignment="1">
      <alignment horizontal="center" vertical="center" readingOrder="2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readingOrder="2"/>
    </xf>
    <xf numFmtId="0" fontId="0" fillId="6" borderId="26" xfId="0" applyFill="1" applyBorder="1" applyAlignment="1">
      <alignment horizontal="center" vertical="center" readingOrder="2"/>
    </xf>
    <xf numFmtId="0" fontId="0" fillId="6" borderId="33" xfId="0" applyFill="1" applyBorder="1" applyAlignment="1">
      <alignment horizontal="center" vertical="center" wrapText="1" readingOrder="2"/>
    </xf>
    <xf numFmtId="0" fontId="0" fillId="6" borderId="16" xfId="0" applyFill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0" fillId="6" borderId="5" xfId="0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0" fillId="6" borderId="36" xfId="0" applyFill="1" applyBorder="1" applyAlignment="1">
      <alignment horizontal="center" vertical="center" wrapText="1"/>
    </xf>
    <xf numFmtId="0" fontId="0" fillId="6" borderId="39" xfId="0" applyFill="1" applyBorder="1" applyAlignment="1">
      <alignment horizontal="center" vertical="center" wrapText="1"/>
    </xf>
    <xf numFmtId="0" fontId="0" fillId="6" borderId="45" xfId="0" applyFill="1" applyBorder="1" applyAlignment="1">
      <alignment horizontal="center" vertical="center" readingOrder="2"/>
    </xf>
    <xf numFmtId="0" fontId="0" fillId="6" borderId="16" xfId="0" applyFill="1" applyBorder="1" applyAlignment="1">
      <alignment vertical="center" wrapText="1" readingOrder="2"/>
    </xf>
    <xf numFmtId="0" fontId="0" fillId="6" borderId="0" xfId="0" applyFill="1" applyBorder="1" applyAlignment="1">
      <alignment horizontal="right" vertical="top" wrapText="1" readingOrder="2"/>
    </xf>
    <xf numFmtId="0" fontId="0" fillId="6" borderId="49" xfId="0" applyFill="1" applyBorder="1" applyAlignment="1">
      <alignment horizontal="center" vertical="center" readingOrder="2"/>
    </xf>
    <xf numFmtId="0" fontId="0" fillId="6" borderId="18" xfId="0" applyFill="1" applyBorder="1" applyAlignment="1">
      <alignment vertical="center" wrapText="1" readingOrder="2"/>
    </xf>
    <xf numFmtId="0" fontId="1" fillId="6" borderId="41" xfId="0" applyFont="1" applyFill="1" applyBorder="1" applyAlignment="1">
      <alignment horizontal="center" vertical="center"/>
    </xf>
    <xf numFmtId="0" fontId="0" fillId="6" borderId="50" xfId="0" applyFill="1" applyBorder="1" applyAlignment="1">
      <alignment horizontal="right" vertical="center" wrapText="1" readingOrder="2"/>
    </xf>
    <xf numFmtId="0" fontId="0" fillId="6" borderId="8" xfId="0" applyFill="1" applyBorder="1" applyAlignment="1">
      <alignment horizontal="right" vertical="center" wrapText="1" readingOrder="2"/>
    </xf>
    <xf numFmtId="0" fontId="0" fillId="6" borderId="21" xfId="0" applyFill="1" applyBorder="1" applyAlignment="1">
      <alignment horizontal="right" vertical="center" wrapText="1" readingOrder="2"/>
    </xf>
    <xf numFmtId="0" fontId="0" fillId="7" borderId="20" xfId="0" applyFill="1" applyBorder="1" applyAlignment="1">
      <alignment horizontal="center" vertical="center" wrapText="1" readingOrder="2"/>
    </xf>
    <xf numFmtId="0" fontId="0" fillId="7" borderId="16" xfId="0" applyFill="1" applyBorder="1" applyAlignment="1">
      <alignment horizontal="center" vertical="center" wrapText="1" readingOrder="2"/>
    </xf>
    <xf numFmtId="0" fontId="0" fillId="7" borderId="14" xfId="0" applyFill="1" applyBorder="1" applyAlignment="1">
      <alignment horizontal="center" vertical="center" readingOrder="2"/>
    </xf>
    <xf numFmtId="0" fontId="0" fillId="0" borderId="10" xfId="0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1" fillId="8" borderId="41" xfId="0" applyFont="1" applyFill="1" applyBorder="1" applyAlignment="1">
      <alignment horizontal="center" vertical="center"/>
    </xf>
    <xf numFmtId="0" fontId="4" fillId="8" borderId="49" xfId="0" applyFont="1" applyFill="1" applyBorder="1" applyAlignment="1">
      <alignment horizontal="center" vertical="center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0" fillId="3" borderId="53" xfId="0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 wrapText="1" readingOrder="2"/>
    </xf>
    <xf numFmtId="0" fontId="1" fillId="0" borderId="54" xfId="0" applyFont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 wrapText="1" readingOrder="2"/>
    </xf>
    <xf numFmtId="0" fontId="1" fillId="7" borderId="16" xfId="0" applyFont="1" applyFill="1" applyBorder="1" applyAlignment="1">
      <alignment vertical="center" wrapText="1" readingOrder="2"/>
    </xf>
    <xf numFmtId="0" fontId="0" fillId="0" borderId="31" xfId="0" applyBorder="1" applyAlignment="1">
      <alignment vertical="center" readingOrder="2"/>
    </xf>
    <xf numFmtId="0" fontId="0" fillId="0" borderId="16" xfId="0" applyBorder="1" applyAlignment="1">
      <alignment vertical="center" readingOrder="2"/>
    </xf>
    <xf numFmtId="0" fontId="0" fillId="0" borderId="19" xfId="0" applyBorder="1" applyAlignment="1">
      <alignment vertical="center" readingOrder="2"/>
    </xf>
    <xf numFmtId="0" fontId="0" fillId="0" borderId="55" xfId="0" applyBorder="1" applyAlignment="1">
      <alignment vertical="center" readingOrder="2"/>
    </xf>
    <xf numFmtId="0" fontId="0" fillId="0" borderId="18" xfId="0" applyBorder="1" applyAlignment="1">
      <alignment vertical="center" readingOrder="2"/>
    </xf>
    <xf numFmtId="0" fontId="0" fillId="0" borderId="24" xfId="0" applyBorder="1" applyAlignment="1">
      <alignment vertical="center" readingOrder="2"/>
    </xf>
    <xf numFmtId="0" fontId="0" fillId="0" borderId="16" xfId="0" applyBorder="1" applyAlignment="1">
      <alignment horizontal="center" vertical="center"/>
    </xf>
    <xf numFmtId="0" fontId="0" fillId="0" borderId="19" xfId="0" applyBorder="1"/>
    <xf numFmtId="0" fontId="0" fillId="7" borderId="5" xfId="0" applyFill="1" applyBorder="1" applyAlignment="1">
      <alignment horizontal="center" vertical="center" readingOrder="2"/>
    </xf>
    <xf numFmtId="0" fontId="0" fillId="0" borderId="0" xfId="0" applyBorder="1" applyAlignment="1">
      <alignment horizontal="center" vertical="center" wrapText="1" readingOrder="2"/>
    </xf>
    <xf numFmtId="0" fontId="0" fillId="6" borderId="42" xfId="0" applyFill="1" applyBorder="1" applyAlignment="1">
      <alignment horizontal="center" vertical="center" wrapText="1"/>
    </xf>
    <xf numFmtId="0" fontId="0" fillId="6" borderId="34" xfId="0" applyFill="1" applyBorder="1" applyAlignment="1">
      <alignment vertical="center" wrapText="1" readingOrder="2"/>
    </xf>
    <xf numFmtId="0" fontId="1" fillId="6" borderId="16" xfId="0" applyFont="1" applyFill="1" applyBorder="1" applyAlignment="1">
      <alignment vertical="center" wrapText="1" readingOrder="2"/>
    </xf>
    <xf numFmtId="0" fontId="1" fillId="2" borderId="49" xfId="0" applyFont="1" applyFill="1" applyBorder="1" applyAlignment="1">
      <alignment horizontal="center" vertical="center" wrapText="1" readingOrder="2"/>
    </xf>
    <xf numFmtId="0" fontId="1" fillId="2" borderId="19" xfId="0" applyFont="1" applyFill="1" applyBorder="1" applyAlignment="1">
      <alignment horizontal="center" vertical="center" wrapText="1" readingOrder="2"/>
    </xf>
    <xf numFmtId="0" fontId="0" fillId="6" borderId="37" xfId="0" applyFill="1" applyBorder="1" applyAlignment="1">
      <alignment horizontal="center" vertical="center" readingOrder="2"/>
    </xf>
    <xf numFmtId="0" fontId="0" fillId="6" borderId="56" xfId="0" applyFill="1" applyBorder="1" applyAlignment="1">
      <alignment horizontal="right" vertical="center" wrapText="1" readingOrder="2"/>
    </xf>
    <xf numFmtId="0" fontId="0" fillId="6" borderId="57" xfId="0" applyFill="1" applyBorder="1" applyAlignment="1">
      <alignment horizontal="right" vertical="center" wrapText="1" readingOrder="2"/>
    </xf>
    <xf numFmtId="0" fontId="0" fillId="6" borderId="22" xfId="0" applyFill="1" applyBorder="1" applyAlignment="1">
      <alignment horizontal="right" vertical="center" wrapText="1" readingOrder="2"/>
    </xf>
    <xf numFmtId="0" fontId="0" fillId="0" borderId="58" xfId="0" applyBorder="1" applyAlignment="1">
      <alignment horizontal="center" vertical="center" readingOrder="2"/>
    </xf>
    <xf numFmtId="0" fontId="0" fillId="0" borderId="24" xfId="0" applyBorder="1" applyAlignment="1">
      <alignment horizontal="center"/>
    </xf>
    <xf numFmtId="0" fontId="1" fillId="8" borderId="59" xfId="0" applyFont="1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top" wrapText="1" readingOrder="2"/>
    </xf>
    <xf numFmtId="0" fontId="0" fillId="6" borderId="16" xfId="0" applyFill="1" applyBorder="1" applyAlignment="1">
      <alignment horizontal="center" vertical="top" wrapText="1" readingOrder="2"/>
    </xf>
    <xf numFmtId="0" fontId="0" fillId="0" borderId="53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4" xfId="0" applyBorder="1" applyAlignment="1">
      <alignment horizontal="center"/>
    </xf>
    <xf numFmtId="9" fontId="0" fillId="4" borderId="13" xfId="1" applyFont="1" applyFill="1" applyBorder="1" applyAlignment="1">
      <alignment horizontal="center"/>
    </xf>
    <xf numFmtId="9" fontId="0" fillId="4" borderId="14" xfId="1" applyFont="1" applyFill="1" applyBorder="1" applyAlignment="1">
      <alignment horizontal="center"/>
    </xf>
    <xf numFmtId="9" fontId="0" fillId="4" borderId="15" xfId="1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4" borderId="13" xfId="0" applyNumberFormat="1" applyFill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2" fontId="0" fillId="4" borderId="15" xfId="0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1" fontId="0" fillId="5" borderId="13" xfId="0" applyNumberFormat="1" applyFill="1" applyBorder="1" applyAlignment="1">
      <alignment horizontal="center"/>
    </xf>
    <xf numFmtId="1" fontId="0" fillId="5" borderId="14" xfId="0" applyNumberFormat="1" applyFill="1" applyBorder="1" applyAlignment="1">
      <alignment horizontal="center"/>
    </xf>
    <xf numFmtId="1" fontId="0" fillId="5" borderId="15" xfId="0" applyNumberForma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31" xfId="0" applyBorder="1" applyAlignment="1">
      <alignment horizontal="center" vertical="center" readingOrder="2"/>
    </xf>
    <xf numFmtId="0" fontId="0" fillId="0" borderId="16" xfId="0" applyBorder="1" applyAlignment="1">
      <alignment horizontal="center" vertical="center" readingOrder="2"/>
    </xf>
    <xf numFmtId="0" fontId="0" fillId="0" borderId="30" xfId="0" applyBorder="1" applyAlignment="1">
      <alignment horizontal="center" vertical="center" readingOrder="2"/>
    </xf>
    <xf numFmtId="0" fontId="0" fillId="0" borderId="25" xfId="0" applyBorder="1" applyAlignment="1">
      <alignment horizontal="center" vertical="center" readingOrder="2"/>
    </xf>
    <xf numFmtId="0" fontId="0" fillId="3" borderId="51" xfId="0" applyFill="1" applyBorder="1" applyAlignment="1">
      <alignment horizontal="center" vertical="center" readingOrder="2"/>
    </xf>
    <xf numFmtId="0" fontId="0" fillId="3" borderId="49" xfId="0" applyFill="1" applyBorder="1" applyAlignment="1">
      <alignment horizontal="center" vertical="center" readingOrder="2"/>
    </xf>
    <xf numFmtId="0" fontId="0" fillId="3" borderId="46" xfId="0" applyFill="1" applyBorder="1" applyAlignment="1">
      <alignment horizontal="center" vertical="center" readingOrder="2"/>
    </xf>
    <xf numFmtId="0" fontId="0" fillId="3" borderId="37" xfId="0" applyFill="1" applyBorder="1" applyAlignment="1">
      <alignment horizontal="center" vertical="center" readingOrder="2"/>
    </xf>
    <xf numFmtId="0" fontId="0" fillId="3" borderId="2" xfId="0" applyFill="1" applyBorder="1" applyAlignment="1">
      <alignment horizontal="center" vertical="center" readingOrder="2"/>
    </xf>
    <xf numFmtId="0" fontId="0" fillId="3" borderId="5" xfId="0" applyFill="1" applyBorder="1" applyAlignment="1">
      <alignment horizontal="center" vertical="center" readingOrder="2"/>
    </xf>
    <xf numFmtId="0" fontId="1" fillId="6" borderId="19" xfId="0" applyFont="1" applyFill="1" applyBorder="1" applyAlignment="1">
      <alignment horizontal="center" vertical="center" wrapText="1" readingOrder="2"/>
    </xf>
    <xf numFmtId="0" fontId="1" fillId="6" borderId="23" xfId="0" applyFont="1" applyFill="1" applyBorder="1" applyAlignment="1">
      <alignment horizontal="center" vertical="center" wrapText="1" readingOrder="2"/>
    </xf>
    <xf numFmtId="0" fontId="1" fillId="8" borderId="40" xfId="0" applyFont="1" applyFill="1" applyBorder="1" applyAlignment="1">
      <alignment horizontal="center" vertical="center"/>
    </xf>
    <xf numFmtId="0" fontId="1" fillId="8" borderId="47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readingOrder="2"/>
    </xf>
    <xf numFmtId="0" fontId="0" fillId="0" borderId="47" xfId="0" applyBorder="1" applyAlignment="1">
      <alignment horizontal="center" vertical="center" readingOrder="2"/>
    </xf>
    <xf numFmtId="0" fontId="0" fillId="0" borderId="27" xfId="0" applyBorder="1" applyAlignment="1">
      <alignment horizontal="center" vertical="center" readingOrder="2"/>
    </xf>
    <xf numFmtId="0" fontId="0" fillId="6" borderId="17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 readingOrder="2"/>
    </xf>
    <xf numFmtId="0" fontId="1" fillId="6" borderId="9" xfId="0" applyFont="1" applyFill="1" applyBorder="1" applyAlignment="1">
      <alignment horizontal="center" vertical="center" wrapText="1" readingOrder="2"/>
    </xf>
    <xf numFmtId="0" fontId="0" fillId="6" borderId="32" xfId="0" applyFill="1" applyBorder="1" applyAlignment="1">
      <alignment horizontal="center" vertical="center" readingOrder="2"/>
    </xf>
    <xf numFmtId="0" fontId="0" fillId="6" borderId="29" xfId="0" applyFill="1" applyBorder="1" applyAlignment="1">
      <alignment horizontal="center" vertical="center" readingOrder="2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 readingOrder="2"/>
    </xf>
    <xf numFmtId="0" fontId="1" fillId="6" borderId="36" xfId="0" applyFont="1" applyFill="1" applyBorder="1" applyAlignment="1">
      <alignment horizontal="center" vertical="center" wrapText="1" readingOrder="2"/>
    </xf>
    <xf numFmtId="0" fontId="1" fillId="6" borderId="38" xfId="0" applyFont="1" applyFill="1" applyBorder="1" applyAlignment="1">
      <alignment horizontal="center" vertical="center" wrapText="1" readingOrder="2"/>
    </xf>
    <xf numFmtId="0" fontId="1" fillId="6" borderId="39" xfId="0" applyFont="1" applyFill="1" applyBorder="1" applyAlignment="1">
      <alignment horizontal="center" vertical="center" wrapText="1" readingOrder="2"/>
    </xf>
    <xf numFmtId="0" fontId="5" fillId="6" borderId="18" xfId="0" applyFont="1" applyFill="1" applyBorder="1" applyAlignment="1">
      <alignment horizontal="center" vertical="top" wrapText="1" readingOrder="2"/>
    </xf>
    <xf numFmtId="0" fontId="0" fillId="6" borderId="12" xfId="0" applyFill="1" applyBorder="1" applyAlignment="1">
      <alignment horizontal="center" vertical="center" readingOrder="2"/>
    </xf>
    <xf numFmtId="0" fontId="0" fillId="6" borderId="36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0" borderId="13" xfId="0" applyBorder="1" applyAlignment="1">
      <alignment horizontal="center" readingOrder="2"/>
    </xf>
    <xf numFmtId="0" fontId="0" fillId="0" borderId="2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0" fontId="0" fillId="0" borderId="1" xfId="0" applyBorder="1" applyAlignment="1">
      <alignment horizontal="center" readingOrder="2"/>
    </xf>
    <xf numFmtId="0" fontId="0" fillId="0" borderId="3" xfId="0" applyBorder="1" applyAlignment="1">
      <alignment horizontal="center" readingOrder="2"/>
    </xf>
    <xf numFmtId="0" fontId="1" fillId="6" borderId="40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readingOrder="2"/>
    </xf>
    <xf numFmtId="0" fontId="1" fillId="6" borderId="4" xfId="0" applyFont="1" applyFill="1" applyBorder="1" applyAlignment="1">
      <alignment horizontal="center" vertical="center" readingOrder="2"/>
    </xf>
    <xf numFmtId="0" fontId="0" fillId="6" borderId="6" xfId="0" applyFill="1" applyBorder="1" applyAlignment="1">
      <alignment horizontal="center" vertical="center" readingOrder="2"/>
    </xf>
    <xf numFmtId="0" fontId="0" fillId="3" borderId="16" xfId="0" applyFill="1" applyBorder="1" applyAlignment="1">
      <alignment horizontal="center" vertical="center" readingOrder="2"/>
    </xf>
    <xf numFmtId="0" fontId="0" fillId="6" borderId="18" xfId="0" applyFill="1" applyBorder="1" applyAlignment="1">
      <alignment horizontal="center" vertical="center" wrapText="1" readingOrder="2"/>
    </xf>
    <xf numFmtId="0" fontId="0" fillId="6" borderId="28" xfId="0" applyFill="1" applyBorder="1" applyAlignment="1">
      <alignment horizontal="center" vertical="center" wrapText="1" readingOrder="2"/>
    </xf>
    <xf numFmtId="0" fontId="0" fillId="6" borderId="0" xfId="0" applyFill="1" applyBorder="1" applyAlignment="1">
      <alignment horizontal="center" vertical="center" readingOrder="2"/>
    </xf>
    <xf numFmtId="0" fontId="0" fillId="6" borderId="5" xfId="0" applyFill="1" applyBorder="1" applyAlignment="1">
      <alignment horizontal="center" vertical="center" readingOrder="2"/>
    </xf>
    <xf numFmtId="0" fontId="0" fillId="3" borderId="19" xfId="0" applyFill="1" applyBorder="1" applyAlignment="1">
      <alignment horizontal="center" vertical="center" readingOrder="2"/>
    </xf>
    <xf numFmtId="0" fontId="0" fillId="3" borderId="23" xfId="0" applyFill="1" applyBorder="1" applyAlignment="1">
      <alignment horizontal="center" vertical="center" readingOrder="2"/>
    </xf>
    <xf numFmtId="0" fontId="1" fillId="6" borderId="11" xfId="0" applyFont="1" applyFill="1" applyBorder="1" applyAlignment="1">
      <alignment horizontal="center" vertical="center" wrapText="1" readingOrder="2"/>
    </xf>
    <xf numFmtId="0" fontId="1" fillId="6" borderId="4" xfId="0" applyFont="1" applyFill="1" applyBorder="1" applyAlignment="1">
      <alignment horizontal="center" vertical="center" wrapText="1" readingOrder="2"/>
    </xf>
    <xf numFmtId="0" fontId="1" fillId="6" borderId="30" xfId="0" applyFont="1" applyFill="1" applyBorder="1" applyAlignment="1">
      <alignment horizontal="center" vertical="center" wrapText="1" readingOrder="2"/>
    </xf>
    <xf numFmtId="0" fontId="1" fillId="6" borderId="25" xfId="0" applyFont="1" applyFill="1" applyBorder="1" applyAlignment="1">
      <alignment horizontal="center" vertical="center" wrapText="1" readingOrder="2"/>
    </xf>
    <xf numFmtId="0" fontId="1" fillId="6" borderId="33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12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rightToLeft="1" topLeftCell="A4" zoomScale="85" zoomScaleNormal="85" workbookViewId="0">
      <selection activeCell="B9" sqref="B9"/>
    </sheetView>
  </sheetViews>
  <sheetFormatPr defaultRowHeight="14.25" x14ac:dyDescent="0.2"/>
  <cols>
    <col min="2" max="2" width="41.625" customWidth="1"/>
    <col min="4" max="4" width="13.25" customWidth="1"/>
    <col min="5" max="5" width="10.125" bestFit="1" customWidth="1"/>
    <col min="6" max="6" width="10.5" customWidth="1"/>
    <col min="7" max="7" width="12.25" customWidth="1"/>
    <col min="8" max="8" width="9.625" bestFit="1" customWidth="1"/>
    <col min="9" max="9" width="11" bestFit="1" customWidth="1"/>
  </cols>
  <sheetData>
    <row r="1" spans="1:15" ht="18.75" thickBot="1" x14ac:dyDescent="0.3">
      <c r="D1" s="113" t="s">
        <v>0</v>
      </c>
      <c r="E1" s="113"/>
      <c r="F1" s="113"/>
      <c r="G1" s="113"/>
      <c r="H1" s="39"/>
      <c r="I1" s="39" t="s">
        <v>37</v>
      </c>
    </row>
    <row r="2" spans="1:15" ht="15" thickBot="1" x14ac:dyDescent="0.25">
      <c r="D2" s="155" t="s">
        <v>1</v>
      </c>
      <c r="E2" s="156"/>
      <c r="F2" s="157"/>
      <c r="G2" s="158" t="s">
        <v>21</v>
      </c>
      <c r="H2" s="156"/>
      <c r="I2" s="159"/>
      <c r="J2" s="155" t="s">
        <v>22</v>
      </c>
      <c r="K2" s="156"/>
      <c r="L2" s="157"/>
      <c r="M2" s="158" t="s">
        <v>35</v>
      </c>
      <c r="N2" s="156"/>
      <c r="O2" s="159"/>
    </row>
    <row r="3" spans="1:15" s="1" customFormat="1" ht="45.75" thickBot="1" x14ac:dyDescent="0.25">
      <c r="A3" s="37" t="s">
        <v>9</v>
      </c>
      <c r="B3" s="38" t="s">
        <v>8</v>
      </c>
      <c r="C3" s="38" t="s">
        <v>7</v>
      </c>
      <c r="D3" s="41" t="s">
        <v>2</v>
      </c>
      <c r="E3" s="42" t="s">
        <v>3</v>
      </c>
      <c r="F3" s="61" t="s">
        <v>4</v>
      </c>
      <c r="G3" s="41" t="s">
        <v>2</v>
      </c>
      <c r="H3" s="42" t="s">
        <v>3</v>
      </c>
      <c r="I3" s="61" t="s">
        <v>4</v>
      </c>
      <c r="J3" s="41" t="s">
        <v>2</v>
      </c>
      <c r="K3" s="42" t="s">
        <v>3</v>
      </c>
      <c r="L3" s="61" t="s">
        <v>4</v>
      </c>
      <c r="M3" s="41" t="s">
        <v>2</v>
      </c>
      <c r="N3" s="42" t="s">
        <v>3</v>
      </c>
      <c r="O3" s="61" t="s">
        <v>4</v>
      </c>
    </row>
    <row r="4" spans="1:15" ht="100.5" customHeight="1" thickBot="1" x14ac:dyDescent="0.25">
      <c r="A4" s="147" t="s">
        <v>16</v>
      </c>
      <c r="B4" s="21" t="s">
        <v>38</v>
      </c>
      <c r="C4" s="30">
        <v>10</v>
      </c>
      <c r="D4" s="28"/>
      <c r="E4" s="25">
        <f>IFERROR(MIN(D4*2.5,10),0)</f>
        <v>0</v>
      </c>
      <c r="F4" s="118">
        <f>D4+D5+D7</f>
        <v>0</v>
      </c>
      <c r="G4" s="28">
        <v>4</v>
      </c>
      <c r="H4" s="25">
        <f>IFERROR(MIN(G4*2.5,10),0)</f>
        <v>10</v>
      </c>
      <c r="I4" s="118">
        <f>G4+G5+G7</f>
        <v>4</v>
      </c>
      <c r="J4" s="28">
        <v>4</v>
      </c>
      <c r="K4" s="25">
        <f>IFERROR(MIN(J4*2.5,10),0)</f>
        <v>10</v>
      </c>
      <c r="L4" s="118">
        <f>J4+J5+J7</f>
        <v>4</v>
      </c>
      <c r="M4" s="28">
        <v>4</v>
      </c>
      <c r="N4" s="25">
        <f>IFERROR(MIN(M4*2.5,10),0)</f>
        <v>10</v>
      </c>
      <c r="O4" s="118">
        <f>M4+M5+M7</f>
        <v>4</v>
      </c>
    </row>
    <row r="5" spans="1:15" ht="63.75" customHeight="1" x14ac:dyDescent="0.2">
      <c r="A5" s="148"/>
      <c r="B5" s="150" t="s">
        <v>65</v>
      </c>
      <c r="C5" s="151">
        <v>15</v>
      </c>
      <c r="D5" s="116"/>
      <c r="E5" s="114"/>
      <c r="F5" s="119"/>
      <c r="G5" s="116"/>
      <c r="H5" s="114"/>
      <c r="I5" s="119"/>
      <c r="J5" s="116"/>
      <c r="K5" s="114"/>
      <c r="L5" s="119"/>
      <c r="M5" s="116"/>
      <c r="N5" s="114"/>
      <c r="O5" s="119"/>
    </row>
    <row r="6" spans="1:15" ht="52.5" customHeight="1" x14ac:dyDescent="0.2">
      <c r="A6" s="148"/>
      <c r="B6" s="150"/>
      <c r="C6" s="151"/>
      <c r="D6" s="117"/>
      <c r="E6" s="115"/>
      <c r="F6" s="119"/>
      <c r="G6" s="117"/>
      <c r="H6" s="115"/>
      <c r="I6" s="119"/>
      <c r="J6" s="117"/>
      <c r="K6" s="115"/>
      <c r="L6" s="119"/>
      <c r="M6" s="117"/>
      <c r="N6" s="115"/>
      <c r="O6" s="119"/>
    </row>
    <row r="7" spans="1:15" ht="48.75" customHeight="1" thickBot="1" x14ac:dyDescent="0.25">
      <c r="A7" s="149"/>
      <c r="B7" s="40" t="s">
        <v>39</v>
      </c>
      <c r="C7" s="31">
        <v>10</v>
      </c>
      <c r="D7" s="14"/>
      <c r="E7" s="9"/>
      <c r="F7" s="146"/>
      <c r="G7" s="14"/>
      <c r="H7" s="9"/>
      <c r="I7" s="146"/>
      <c r="J7" s="14"/>
      <c r="K7" s="9"/>
      <c r="L7" s="146"/>
      <c r="M7" s="14"/>
      <c r="N7" s="9"/>
      <c r="O7" s="146"/>
    </row>
    <row r="8" spans="1:15" ht="48" customHeight="1" x14ac:dyDescent="0.2">
      <c r="A8" s="133" t="s">
        <v>17</v>
      </c>
      <c r="B8" s="43" t="s">
        <v>66</v>
      </c>
      <c r="C8" s="135">
        <v>10</v>
      </c>
      <c r="D8" s="116"/>
      <c r="E8" s="128">
        <f>IFERROR(MIN(D8*5,10),0)</f>
        <v>0</v>
      </c>
      <c r="F8" s="121">
        <f>D8</f>
        <v>0</v>
      </c>
      <c r="G8" s="116"/>
      <c r="H8" s="128">
        <f>IFERROR(MIN(G8*5,10),0)</f>
        <v>0</v>
      </c>
      <c r="I8" s="121">
        <f>G8</f>
        <v>0</v>
      </c>
      <c r="J8" s="116"/>
      <c r="K8" s="128">
        <f>IFERROR(MIN(J8*5,10),0)</f>
        <v>0</v>
      </c>
      <c r="L8" s="121">
        <f>J8</f>
        <v>0</v>
      </c>
      <c r="M8" s="116"/>
      <c r="N8" s="128">
        <f>IFERROR(MIN(M8*5,10),0)</f>
        <v>0</v>
      </c>
      <c r="O8" s="121">
        <f>M8</f>
        <v>0</v>
      </c>
    </row>
    <row r="9" spans="1:15" ht="57.75" customHeight="1" thickBot="1" x14ac:dyDescent="0.25">
      <c r="A9" s="134"/>
      <c r="B9" s="44" t="s">
        <v>40</v>
      </c>
      <c r="C9" s="136"/>
      <c r="D9" s="130"/>
      <c r="E9" s="129">
        <f t="shared" ref="E9" si="0">IFERROR(MIN(D9*2.5,10),0)</f>
        <v>0</v>
      </c>
      <c r="F9" s="118"/>
      <c r="G9" s="130"/>
      <c r="H9" s="129">
        <f t="shared" ref="H9" si="1">IFERROR(MIN(G9*2.5,10),0)</f>
        <v>0</v>
      </c>
      <c r="I9" s="118"/>
      <c r="J9" s="130"/>
      <c r="K9" s="129">
        <f t="shared" ref="K9" si="2">IFERROR(MIN(J9*2.5,10),0)</f>
        <v>0</v>
      </c>
      <c r="L9" s="118"/>
      <c r="M9" s="130"/>
      <c r="N9" s="129">
        <f t="shared" ref="N9" si="3">IFERROR(MIN(M9*2.5,10),0)</f>
        <v>0</v>
      </c>
      <c r="O9" s="118"/>
    </row>
    <row r="10" spans="1:15" ht="28.5" customHeight="1" thickBot="1" x14ac:dyDescent="0.25">
      <c r="A10" s="65" t="s">
        <v>11</v>
      </c>
      <c r="B10" s="21" t="s">
        <v>41</v>
      </c>
      <c r="C10" s="22">
        <v>10</v>
      </c>
      <c r="D10" s="13" t="s">
        <v>42</v>
      </c>
      <c r="E10" s="10">
        <f>IF(D10="תואר שני",5,IF(D10="תואר שלישי",10,0))</f>
        <v>0</v>
      </c>
      <c r="F10" s="62">
        <f>E10</f>
        <v>0</v>
      </c>
      <c r="G10" s="27" t="s">
        <v>42</v>
      </c>
      <c r="H10" s="26">
        <f>IF(G10="תואר שני",5,IF(G10="תואר שלישי",10,0))</f>
        <v>0</v>
      </c>
      <c r="I10" s="62">
        <f>H10</f>
        <v>0</v>
      </c>
      <c r="J10" s="27" t="s">
        <v>42</v>
      </c>
      <c r="K10" s="26">
        <f>IF(J10="תואר שני",5,IF(J10="תואר שלישי",10,0))</f>
        <v>0</v>
      </c>
      <c r="L10" s="62">
        <f>K10</f>
        <v>0</v>
      </c>
      <c r="M10" s="27" t="s">
        <v>42</v>
      </c>
      <c r="N10" s="26">
        <f>IF(M10="תואר שני",5,IF(M10="תואר שלישי",10,0))</f>
        <v>0</v>
      </c>
      <c r="O10" s="62">
        <f>N10</f>
        <v>0</v>
      </c>
    </row>
    <row r="11" spans="1:15" ht="35.25" customHeight="1" thickBot="1" x14ac:dyDescent="0.25">
      <c r="A11" s="124" t="s">
        <v>18</v>
      </c>
      <c r="B11" s="47" t="s">
        <v>43</v>
      </c>
      <c r="C11" s="45">
        <v>3</v>
      </c>
      <c r="D11" s="15" t="s">
        <v>46</v>
      </c>
      <c r="E11" s="26">
        <f>IF(D11="בעל ניסיון",3,IF(D11="אין ניסיון",0))</f>
        <v>0</v>
      </c>
      <c r="F11" s="122">
        <f>SUM(E11:E12)</f>
        <v>0</v>
      </c>
      <c r="G11" s="15" t="s">
        <v>46</v>
      </c>
      <c r="H11" s="26">
        <f>IF(G11="בעל ניסיון",3,IF(G11="אין ניסיון",0))</f>
        <v>0</v>
      </c>
      <c r="I11" s="122">
        <f>SUM(H11:H12)</f>
        <v>2</v>
      </c>
      <c r="J11" s="15" t="s">
        <v>46</v>
      </c>
      <c r="K11" s="26">
        <f>IF(J11="בעל ניסיון",3,IF(J11="אין ניסיון",0))</f>
        <v>0</v>
      </c>
      <c r="L11" s="122">
        <f>SUM(K11:K12)</f>
        <v>2</v>
      </c>
      <c r="M11" s="15" t="s">
        <v>46</v>
      </c>
      <c r="N11" s="26">
        <f>IF(M11="בעל ניסיון",3,IF(M11="אין ניסיון",0))</f>
        <v>0</v>
      </c>
      <c r="O11" s="122">
        <f>SUM(N11:N12)</f>
        <v>2</v>
      </c>
    </row>
    <row r="12" spans="1:15" ht="35.25" customHeight="1" thickBot="1" x14ac:dyDescent="0.25">
      <c r="A12" s="125"/>
      <c r="B12" s="49" t="s">
        <v>44</v>
      </c>
      <c r="C12" s="48">
        <v>2</v>
      </c>
      <c r="D12" s="15" t="s">
        <v>46</v>
      </c>
      <c r="E12" s="26">
        <f>IF(D12="בעל ניסיון",2,IF(D12="אין ניסיון",0))</f>
        <v>0</v>
      </c>
      <c r="F12" s="123"/>
      <c r="G12" s="15" t="s">
        <v>47</v>
      </c>
      <c r="H12" s="26">
        <f>IF(G12="בעל ניסיון",2,IF(G12="אין ניסיון",0))</f>
        <v>2</v>
      </c>
      <c r="I12" s="123"/>
      <c r="J12" s="15" t="s">
        <v>47</v>
      </c>
      <c r="K12" s="26">
        <f>IF(J12="בעל ניסיון",2,IF(J12="אין ניסיון",0))</f>
        <v>2</v>
      </c>
      <c r="L12" s="123"/>
      <c r="M12" s="15" t="s">
        <v>47</v>
      </c>
      <c r="N12" s="26">
        <f>IF(M12="בעל ניסיון",2,IF(M12="אין ניסיון",0))</f>
        <v>2</v>
      </c>
      <c r="O12" s="123"/>
    </row>
    <row r="13" spans="1:15" ht="33" customHeight="1" thickBot="1" x14ac:dyDescent="0.25">
      <c r="A13" s="66"/>
      <c r="B13" s="54" t="s">
        <v>45</v>
      </c>
      <c r="C13" s="55" t="s">
        <v>48</v>
      </c>
      <c r="D13" s="56"/>
      <c r="E13" s="56"/>
      <c r="F13" s="63" t="str">
        <f>IF(SUM(F4:F12)&gt;40,"יוזמן לראיון","לא יוזמן לראיון")</f>
        <v>לא יוזמן לראיון</v>
      </c>
      <c r="G13" s="56"/>
      <c r="H13" s="56"/>
      <c r="I13" s="63" t="str">
        <f>IF(SUM(I4:I12)&gt;40,"יוזמן לראיון","לא יוזמן לראיון")</f>
        <v>לא יוזמן לראיון</v>
      </c>
      <c r="J13" s="56"/>
      <c r="K13" s="56"/>
      <c r="L13" s="63" t="str">
        <f>IF(SUM(L4:L12)&gt;40,"יוזמן לראיון","לא יוזמן לראיון")</f>
        <v>לא יוזמן לראיון</v>
      </c>
      <c r="M13" s="56"/>
      <c r="N13" s="56"/>
      <c r="O13" s="63" t="str">
        <f>IF(SUM(O4:O12)&gt;40,"יוזמן לראיון","לא יוזמן לראיון")</f>
        <v>לא יוזמן לראיון</v>
      </c>
    </row>
    <row r="14" spans="1:15" ht="14.25" customHeight="1" x14ac:dyDescent="0.2">
      <c r="A14" s="162" t="s">
        <v>5</v>
      </c>
      <c r="B14" s="51" t="s">
        <v>13</v>
      </c>
      <c r="C14" s="151">
        <v>40</v>
      </c>
      <c r="D14" s="12"/>
      <c r="E14" s="11"/>
      <c r="F14" s="118">
        <f>SUM(E14:E17)</f>
        <v>0</v>
      </c>
      <c r="G14" s="12"/>
      <c r="H14" s="11"/>
      <c r="I14" s="118">
        <f>SUM(H14:H17)</f>
        <v>0</v>
      </c>
      <c r="J14" s="12"/>
      <c r="K14" s="11"/>
      <c r="L14" s="118">
        <f>SUM(K14:K17)</f>
        <v>0</v>
      </c>
      <c r="M14" s="12"/>
      <c r="N14" s="11"/>
      <c r="O14" s="118">
        <f>SUM(N14:N17)</f>
        <v>0</v>
      </c>
    </row>
    <row r="15" spans="1:15" ht="14.25" customHeight="1" x14ac:dyDescent="0.2">
      <c r="A15" s="162"/>
      <c r="B15" s="52" t="s">
        <v>19</v>
      </c>
      <c r="C15" s="151"/>
      <c r="D15" s="6"/>
      <c r="E15" s="5"/>
      <c r="F15" s="119"/>
      <c r="G15" s="28"/>
      <c r="H15" s="25"/>
      <c r="I15" s="119"/>
      <c r="J15" s="28"/>
      <c r="K15" s="25"/>
      <c r="L15" s="119"/>
      <c r="M15" s="28"/>
      <c r="N15" s="25"/>
      <c r="O15" s="119"/>
    </row>
    <row r="16" spans="1:15" ht="14.25" customHeight="1" x14ac:dyDescent="0.2">
      <c r="A16" s="162"/>
      <c r="B16" s="52" t="s">
        <v>15</v>
      </c>
      <c r="C16" s="151"/>
      <c r="D16" s="6"/>
      <c r="E16" s="5"/>
      <c r="F16" s="119"/>
      <c r="G16" s="28"/>
      <c r="H16" s="25"/>
      <c r="I16" s="119"/>
      <c r="J16" s="28"/>
      <c r="K16" s="25"/>
      <c r="L16" s="119"/>
      <c r="M16" s="28"/>
      <c r="N16" s="25"/>
      <c r="O16" s="119"/>
    </row>
    <row r="17" spans="1:15" ht="15" customHeight="1" thickBot="1" x14ac:dyDescent="0.25">
      <c r="A17" s="163"/>
      <c r="B17" s="53" t="s">
        <v>6</v>
      </c>
      <c r="C17" s="164"/>
      <c r="D17" s="8"/>
      <c r="E17" s="4"/>
      <c r="F17" s="120"/>
      <c r="G17" s="8"/>
      <c r="H17" s="4"/>
      <c r="I17" s="120"/>
      <c r="J17" s="8"/>
      <c r="K17" s="4"/>
      <c r="L17" s="120"/>
      <c r="M17" s="8"/>
      <c r="N17" s="4"/>
      <c r="O17" s="120"/>
    </row>
    <row r="18" spans="1:15" ht="32.25" customHeight="1" thickBot="1" x14ac:dyDescent="0.25">
      <c r="A18" s="126" t="s">
        <v>49</v>
      </c>
      <c r="B18" s="127"/>
      <c r="C18" s="59">
        <f>SUM(C4+C5+C7+C8+C10+C11+C12+C14)</f>
        <v>100</v>
      </c>
      <c r="D18" s="57"/>
      <c r="E18" s="58"/>
      <c r="F18" s="60">
        <f>SUM(F4+F8+F10+F11+F14)</f>
        <v>0</v>
      </c>
      <c r="G18" s="57"/>
      <c r="H18" s="58"/>
      <c r="I18" s="60">
        <f>SUM(I4+I8+I10+I11+I14)</f>
        <v>6</v>
      </c>
      <c r="J18" s="57"/>
      <c r="K18" s="58"/>
      <c r="L18" s="60">
        <f>SUM(L4+L8+L10+L11+L14)</f>
        <v>6</v>
      </c>
      <c r="M18" s="57"/>
      <c r="N18" s="58"/>
      <c r="O18" s="60">
        <f>SUM(O4+O8+O10+O11+O14)</f>
        <v>6</v>
      </c>
    </row>
    <row r="19" spans="1:15" ht="34.5" customHeight="1" thickBot="1" x14ac:dyDescent="0.25">
      <c r="A19" s="160" t="s">
        <v>50</v>
      </c>
      <c r="B19" s="161"/>
      <c r="C19" s="50">
        <v>70</v>
      </c>
      <c r="D19" s="144" t="s">
        <v>24</v>
      </c>
      <c r="E19" s="145"/>
      <c r="F19" s="64" t="str">
        <f>IF(F18&gt;$C$19,"V","X")</f>
        <v>X</v>
      </c>
      <c r="G19" s="144" t="s">
        <v>24</v>
      </c>
      <c r="H19" s="145"/>
      <c r="I19" s="64" t="str">
        <f>IF(I18&gt;$C$19,"V","X")</f>
        <v>X</v>
      </c>
      <c r="J19" s="144" t="s">
        <v>24</v>
      </c>
      <c r="K19" s="145"/>
      <c r="L19" s="64" t="str">
        <f>IF(L18&gt;$C$19,"V","X")</f>
        <v>X</v>
      </c>
      <c r="M19" s="144" t="s">
        <v>24</v>
      </c>
      <c r="N19" s="145"/>
      <c r="O19" s="64" t="str">
        <f>IF(O18&gt;$C$19,"V","X")</f>
        <v>X</v>
      </c>
    </row>
    <row r="20" spans="1:15" ht="34.5" customHeight="1" thickBot="1" x14ac:dyDescent="0.25"/>
    <row r="21" spans="1:15" x14ac:dyDescent="0.2">
      <c r="A21" s="152" t="s">
        <v>28</v>
      </c>
      <c r="B21" s="23" t="s">
        <v>29</v>
      </c>
      <c r="C21" s="29"/>
      <c r="D21" s="141">
        <v>2</v>
      </c>
      <c r="E21" s="92"/>
      <c r="F21" s="17">
        <f>IF(D21="","",IF(D21&lt;=2,282,IF(D21=3,196,IF(D21=4,147,""))))</f>
        <v>282</v>
      </c>
      <c r="G21" s="91"/>
      <c r="H21" s="92"/>
      <c r="I21" s="17" t="str">
        <f>IF(G21="","",IF(G21&lt;=2,282,IF(G21=3,196,IF(G21=4,147,""))))</f>
        <v/>
      </c>
      <c r="J21" s="91"/>
      <c r="K21" s="92"/>
      <c r="L21" s="17" t="str">
        <f t="shared" ref="L21" si="4">IF(J21="","",IF(J21&lt;=2,282,IF(J21=3,196,IF(J21=4,147,""))))</f>
        <v/>
      </c>
      <c r="M21" s="91"/>
      <c r="N21" s="92"/>
      <c r="O21" s="17" t="str">
        <f t="shared" ref="O21" si="5">IF(M21="","",IF(M21&lt;=2,282,IF(M21=3,196,IF(M21=4,147,""))))</f>
        <v/>
      </c>
    </row>
    <row r="22" spans="1:15" ht="15" thickBot="1" x14ac:dyDescent="0.25">
      <c r="A22" s="153"/>
      <c r="B22" s="23" t="s">
        <v>30</v>
      </c>
      <c r="C22" s="29"/>
      <c r="D22" s="142" t="s">
        <v>34</v>
      </c>
      <c r="E22" s="94"/>
      <c r="F22" s="20">
        <f>IF(D22="חברה",10%,IF(D22="עצמאי",20%,""))</f>
        <v>0.2</v>
      </c>
      <c r="G22" s="93"/>
      <c r="H22" s="94"/>
      <c r="I22" s="20" t="str">
        <f>IF(G22="חברה",10%,IF(G22="עצמאי",20%,""))</f>
        <v/>
      </c>
      <c r="J22" s="93"/>
      <c r="K22" s="94"/>
      <c r="L22" s="20" t="str">
        <f t="shared" ref="L22" si="6">IF(J22="חברה",10%,IF(J22="עצמאי",20%,""))</f>
        <v/>
      </c>
      <c r="M22" s="93"/>
      <c r="N22" s="94"/>
      <c r="O22" s="20" t="str">
        <f t="shared" ref="O22" si="7">IF(M22="חברה",10%,IF(M22="עצמאי",20%,""))</f>
        <v/>
      </c>
    </row>
    <row r="23" spans="1:15" ht="15" thickBot="1" x14ac:dyDescent="0.25">
      <c r="A23" s="153"/>
      <c r="B23" s="131" t="s">
        <v>31</v>
      </c>
      <c r="C23" s="132"/>
      <c r="D23" s="96">
        <v>0.1</v>
      </c>
      <c r="E23" s="96"/>
      <c r="F23" s="97"/>
      <c r="G23" s="95">
        <v>0.1</v>
      </c>
      <c r="H23" s="96"/>
      <c r="I23" s="97"/>
      <c r="J23" s="95">
        <v>1.1000000000000001</v>
      </c>
      <c r="K23" s="96"/>
      <c r="L23" s="97"/>
      <c r="M23" s="95">
        <v>2.1</v>
      </c>
      <c r="N23" s="96"/>
      <c r="O23" s="97"/>
    </row>
    <row r="24" spans="1:15" x14ac:dyDescent="0.2">
      <c r="A24" s="153"/>
      <c r="B24" s="131" t="s">
        <v>32</v>
      </c>
      <c r="C24" s="132"/>
      <c r="D24" s="99">
        <v>0.05</v>
      </c>
      <c r="E24" s="141"/>
      <c r="F24" s="143"/>
      <c r="G24" s="98"/>
      <c r="H24" s="99"/>
      <c r="I24" s="100"/>
      <c r="J24" s="98"/>
      <c r="K24" s="99"/>
      <c r="L24" s="100"/>
      <c r="M24" s="98"/>
      <c r="N24" s="99"/>
      <c r="O24" s="100"/>
    </row>
    <row r="25" spans="1:15" ht="15" thickBot="1" x14ac:dyDescent="0.25">
      <c r="A25" s="154"/>
      <c r="B25" s="131" t="s">
        <v>33</v>
      </c>
      <c r="C25" s="132"/>
      <c r="D25" s="102">
        <f>IF(D21="","",F21*(1-F22)*(1-D23)*(1-D24))</f>
        <v>192.88800000000001</v>
      </c>
      <c r="E25" s="102"/>
      <c r="F25" s="103"/>
      <c r="G25" s="101" t="str">
        <f t="shared" ref="G25" si="8">IF(G21="","",I21*(1-I22)*(1-G23)*(1-G24))</f>
        <v/>
      </c>
      <c r="H25" s="102"/>
      <c r="I25" s="103"/>
      <c r="J25" s="101" t="str">
        <f t="shared" ref="J25" si="9">IF(J21="","",L21*(1-L22)*(1-J23)*(1-J24))</f>
        <v/>
      </c>
      <c r="K25" s="102"/>
      <c r="L25" s="103"/>
      <c r="M25" s="101" t="str">
        <f t="shared" ref="M25" si="10">IF(M21="","",O21*(1-O22)*(1-M23)*(1-M24))</f>
        <v/>
      </c>
      <c r="N25" s="102"/>
      <c r="O25" s="103"/>
    </row>
    <row r="26" spans="1:15" ht="15" thickBot="1" x14ac:dyDescent="0.25">
      <c r="A26" s="107" t="s">
        <v>23</v>
      </c>
      <c r="B26" s="140"/>
      <c r="C26" s="140"/>
      <c r="D26" s="107" t="e">
        <f>#REF!/D25*100</f>
        <v>#REF!</v>
      </c>
      <c r="E26" s="108"/>
      <c r="F26" s="109"/>
      <c r="G26" s="104" t="e">
        <f>#REF!/G25*100</f>
        <v>#REF!</v>
      </c>
      <c r="H26" s="105"/>
      <c r="I26" s="106"/>
      <c r="J26" s="104" t="e">
        <f>#REF!/J25*100</f>
        <v>#REF!</v>
      </c>
      <c r="K26" s="105"/>
      <c r="L26" s="106"/>
      <c r="M26" s="104" t="e">
        <f>#REF!/M25*100</f>
        <v>#REF!</v>
      </c>
      <c r="N26" s="105"/>
      <c r="O26" s="106"/>
    </row>
    <row r="27" spans="1:15" ht="15" thickBot="1" x14ac:dyDescent="0.25">
      <c r="A27" s="107" t="s">
        <v>26</v>
      </c>
      <c r="B27" s="108"/>
      <c r="C27" s="109"/>
      <c r="D27" s="107" t="e">
        <f>D26*#REF!</f>
        <v>#REF!</v>
      </c>
      <c r="E27" s="108"/>
      <c r="F27" s="109"/>
      <c r="G27" s="107" t="e">
        <f>G26*#REF!</f>
        <v>#REF!</v>
      </c>
      <c r="H27" s="108"/>
      <c r="I27" s="109"/>
      <c r="J27" s="107" t="e">
        <f>J26*#REF!</f>
        <v>#REF!</v>
      </c>
      <c r="K27" s="108"/>
      <c r="L27" s="109"/>
      <c r="M27" s="107" t="e">
        <f>M26*#REF!</f>
        <v>#REF!</v>
      </c>
      <c r="N27" s="108"/>
      <c r="O27" s="109"/>
    </row>
    <row r="28" spans="1:15" ht="15" thickBot="1" x14ac:dyDescent="0.25">
      <c r="A28" s="137" t="s">
        <v>25</v>
      </c>
      <c r="B28" s="138"/>
      <c r="C28" s="139"/>
      <c r="D28" s="110" t="e">
        <f>D27+#REF!</f>
        <v>#REF!</v>
      </c>
      <c r="E28" s="138"/>
      <c r="F28" s="139"/>
      <c r="G28" s="110" t="e">
        <f>G27+#REF!</f>
        <v>#REF!</v>
      </c>
      <c r="H28" s="111"/>
      <c r="I28" s="112"/>
      <c r="J28" s="110" t="e">
        <f>J27+#REF!</f>
        <v>#REF!</v>
      </c>
      <c r="K28" s="111"/>
      <c r="L28" s="112"/>
      <c r="M28" s="110" t="e">
        <f>M27+#REF!</f>
        <v>#REF!</v>
      </c>
      <c r="N28" s="111"/>
      <c r="O28" s="112"/>
    </row>
    <row r="30" spans="1:15" x14ac:dyDescent="0.2">
      <c r="C30" s="2"/>
    </row>
    <row r="31" spans="1:15" x14ac:dyDescent="0.2">
      <c r="A31" s="3" t="s">
        <v>27</v>
      </c>
      <c r="B31" s="18" t="s">
        <v>20</v>
      </c>
      <c r="C31" s="32"/>
    </row>
    <row r="32" spans="1:15" x14ac:dyDescent="0.2">
      <c r="A32" s="18"/>
      <c r="B32" s="19">
        <v>0.6</v>
      </c>
      <c r="C32" s="33"/>
    </row>
  </sheetData>
  <mergeCells count="90">
    <mergeCell ref="O11:O12"/>
    <mergeCell ref="M19:N19"/>
    <mergeCell ref="M2:O2"/>
    <mergeCell ref="O4:O7"/>
    <mergeCell ref="M5:M6"/>
    <mergeCell ref="N5:N6"/>
    <mergeCell ref="M8:M9"/>
    <mergeCell ref="N8:N9"/>
    <mergeCell ref="O8:O9"/>
    <mergeCell ref="G26:I26"/>
    <mergeCell ref="J26:L26"/>
    <mergeCell ref="A21:A25"/>
    <mergeCell ref="D2:F2"/>
    <mergeCell ref="G2:I2"/>
    <mergeCell ref="I4:I7"/>
    <mergeCell ref="I11:I12"/>
    <mergeCell ref="D19:E19"/>
    <mergeCell ref="A19:B19"/>
    <mergeCell ref="G19:H19"/>
    <mergeCell ref="A14:A17"/>
    <mergeCell ref="C14:C17"/>
    <mergeCell ref="G25:I25"/>
    <mergeCell ref="J25:L25"/>
    <mergeCell ref="F4:F7"/>
    <mergeCell ref="J2:L2"/>
    <mergeCell ref="L4:L7"/>
    <mergeCell ref="J5:J6"/>
    <mergeCell ref="K5:K6"/>
    <mergeCell ref="A4:A7"/>
    <mergeCell ref="B5:B6"/>
    <mergeCell ref="C5:C6"/>
    <mergeCell ref="D5:D6"/>
    <mergeCell ref="E5:E6"/>
    <mergeCell ref="K8:K9"/>
    <mergeCell ref="J19:K19"/>
    <mergeCell ref="G21:H21"/>
    <mergeCell ref="G22:H22"/>
    <mergeCell ref="J21:K21"/>
    <mergeCell ref="J22:K22"/>
    <mergeCell ref="D21:E21"/>
    <mergeCell ref="D22:E22"/>
    <mergeCell ref="D24:F24"/>
    <mergeCell ref="D25:F25"/>
    <mergeCell ref="J8:J9"/>
    <mergeCell ref="F11:F12"/>
    <mergeCell ref="F8:F9"/>
    <mergeCell ref="A27:C27"/>
    <mergeCell ref="D27:F27"/>
    <mergeCell ref="B25:C25"/>
    <mergeCell ref="A28:C28"/>
    <mergeCell ref="D28:F28"/>
    <mergeCell ref="A26:C26"/>
    <mergeCell ref="D26:F26"/>
    <mergeCell ref="A11:A12"/>
    <mergeCell ref="A18:B18"/>
    <mergeCell ref="G24:I24"/>
    <mergeCell ref="I8:I9"/>
    <mergeCell ref="H8:H9"/>
    <mergeCell ref="G8:G9"/>
    <mergeCell ref="I14:I17"/>
    <mergeCell ref="F14:F17"/>
    <mergeCell ref="E8:E9"/>
    <mergeCell ref="B24:C24"/>
    <mergeCell ref="B23:C23"/>
    <mergeCell ref="A8:A9"/>
    <mergeCell ref="C8:C9"/>
    <mergeCell ref="D8:D9"/>
    <mergeCell ref="D23:F23"/>
    <mergeCell ref="G23:I23"/>
    <mergeCell ref="M25:O25"/>
    <mergeCell ref="M26:O26"/>
    <mergeCell ref="M27:O27"/>
    <mergeCell ref="M28:O28"/>
    <mergeCell ref="D1:G1"/>
    <mergeCell ref="H5:H6"/>
    <mergeCell ref="G5:G6"/>
    <mergeCell ref="L14:L17"/>
    <mergeCell ref="O14:O17"/>
    <mergeCell ref="L8:L9"/>
    <mergeCell ref="L11:L12"/>
    <mergeCell ref="G27:I27"/>
    <mergeCell ref="J27:L27"/>
    <mergeCell ref="G28:I28"/>
    <mergeCell ref="J28:L28"/>
    <mergeCell ref="J23:L23"/>
    <mergeCell ref="M21:N21"/>
    <mergeCell ref="M22:N22"/>
    <mergeCell ref="M23:O23"/>
    <mergeCell ref="J24:L24"/>
    <mergeCell ref="M24:O24"/>
  </mergeCells>
  <conditionalFormatting sqref="F13 I13 L13 O13">
    <cfRule type="notContainsText" dxfId="11" priority="44" operator="notContains" text="לא">
      <formula>ISERROR(SEARCH("לא",F13))</formula>
    </cfRule>
    <cfRule type="containsText" dxfId="10" priority="45" operator="containsText" text="לא">
      <formula>NOT(ISERROR(SEARCH("לא",F13)))</formula>
    </cfRule>
  </conditionalFormatting>
  <conditionalFormatting sqref="F19 I19 L19 O19">
    <cfRule type="notContainsText" dxfId="9" priority="19" operator="notContains" text="לא">
      <formula>ISERROR(SEARCH("לא",F19))</formula>
    </cfRule>
    <cfRule type="containsText" dxfId="8" priority="20" operator="containsText" text="לא">
      <formula>NOT(ISERROR(SEARCH("לא",F19)))</formula>
    </cfRule>
  </conditionalFormatting>
  <dataValidations count="2">
    <dataValidation type="list" allowBlank="1" showInputMessage="1" showErrorMessage="1" sqref="D10 G10 J10 M10">
      <formula1>"תואר ראשון, תואר שני, תואר שלישי"</formula1>
    </dataValidation>
    <dataValidation type="list" allowBlank="1" showInputMessage="1" showErrorMessage="1" sqref="D11:D12 G11:G12 J11:J12 M11:M12">
      <formula1>"אין ניסיון, בעל ניסיון"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rightToLeft="1" tabSelected="1" zoomScale="85" zoomScaleNormal="85" workbookViewId="0">
      <selection activeCell="B5" sqref="B5:B6"/>
    </sheetView>
  </sheetViews>
  <sheetFormatPr defaultRowHeight="14.25" x14ac:dyDescent="0.2"/>
  <cols>
    <col min="2" max="2" width="44.75" customWidth="1"/>
    <col min="4" max="4" width="13.25" customWidth="1"/>
    <col min="5" max="5" width="10.125" bestFit="1" customWidth="1"/>
    <col min="6" max="6" width="10.5" customWidth="1"/>
  </cols>
  <sheetData>
    <row r="1" spans="1:15" ht="18.75" thickBot="1" x14ac:dyDescent="0.3">
      <c r="D1" s="113" t="s">
        <v>0</v>
      </c>
      <c r="E1" s="113"/>
      <c r="F1" s="113"/>
    </row>
    <row r="2" spans="1:15" ht="15" thickBot="1" x14ac:dyDescent="0.25">
      <c r="D2" s="155" t="s">
        <v>1</v>
      </c>
      <c r="E2" s="156"/>
      <c r="F2" s="157"/>
      <c r="G2" s="155" t="s">
        <v>21</v>
      </c>
      <c r="H2" s="156"/>
      <c r="I2" s="157"/>
      <c r="J2" s="155" t="s">
        <v>22</v>
      </c>
      <c r="K2" s="156"/>
      <c r="L2" s="157"/>
      <c r="M2" s="155" t="s">
        <v>35</v>
      </c>
      <c r="N2" s="156"/>
      <c r="O2" s="157"/>
    </row>
    <row r="3" spans="1:15" s="1" customFormat="1" ht="45.75" thickBot="1" x14ac:dyDescent="0.25">
      <c r="A3" s="37" t="s">
        <v>9</v>
      </c>
      <c r="B3" s="38" t="s">
        <v>8</v>
      </c>
      <c r="C3" s="38" t="s">
        <v>7</v>
      </c>
      <c r="D3" s="80" t="s">
        <v>2</v>
      </c>
      <c r="E3" s="81" t="s">
        <v>3</v>
      </c>
      <c r="F3" s="61" t="s">
        <v>4</v>
      </c>
      <c r="G3" s="80" t="s">
        <v>2</v>
      </c>
      <c r="H3" s="81" t="s">
        <v>3</v>
      </c>
      <c r="I3" s="61" t="s">
        <v>4</v>
      </c>
      <c r="J3" s="80" t="s">
        <v>2</v>
      </c>
      <c r="K3" s="81" t="s">
        <v>3</v>
      </c>
      <c r="L3" s="61" t="s">
        <v>4</v>
      </c>
      <c r="M3" s="80" t="s">
        <v>2</v>
      </c>
      <c r="N3" s="81" t="s">
        <v>3</v>
      </c>
      <c r="O3" s="61" t="s">
        <v>4</v>
      </c>
    </row>
    <row r="4" spans="1:15" ht="93" customHeight="1" x14ac:dyDescent="0.2">
      <c r="A4" s="147" t="s">
        <v>12</v>
      </c>
      <c r="B4" s="89" t="s">
        <v>67</v>
      </c>
      <c r="C4" s="82">
        <v>20</v>
      </c>
      <c r="D4" s="25"/>
      <c r="E4" s="25"/>
      <c r="F4" s="165">
        <f>SUM(E4:E6)</f>
        <v>0</v>
      </c>
      <c r="G4" s="25"/>
      <c r="H4" s="25"/>
      <c r="I4" s="165">
        <f t="shared" ref="I4" si="0">SUM(H4:H6)</f>
        <v>0</v>
      </c>
      <c r="J4" s="25"/>
      <c r="K4" s="25"/>
      <c r="L4" s="165">
        <f t="shared" ref="L4" si="1">SUM(K4:K6)</f>
        <v>0</v>
      </c>
      <c r="M4" s="25"/>
      <c r="N4" s="25"/>
      <c r="O4" s="165">
        <f t="shared" ref="O4" si="2">SUM(N4:N6)</f>
        <v>0</v>
      </c>
    </row>
    <row r="5" spans="1:15" ht="63.75" customHeight="1" x14ac:dyDescent="0.2">
      <c r="A5" s="148"/>
      <c r="B5" s="166" t="s">
        <v>53</v>
      </c>
      <c r="C5" s="168">
        <v>20</v>
      </c>
      <c r="D5" s="115"/>
      <c r="E5" s="115"/>
      <c r="F5" s="165"/>
      <c r="G5" s="115"/>
      <c r="H5" s="115"/>
      <c r="I5" s="165"/>
      <c r="J5" s="115"/>
      <c r="K5" s="115"/>
      <c r="L5" s="165"/>
      <c r="M5" s="115"/>
      <c r="N5" s="115"/>
      <c r="O5" s="165"/>
    </row>
    <row r="6" spans="1:15" ht="27.75" customHeight="1" thickBot="1" x14ac:dyDescent="0.25">
      <c r="A6" s="149"/>
      <c r="B6" s="167"/>
      <c r="C6" s="169"/>
      <c r="D6" s="115"/>
      <c r="E6" s="115"/>
      <c r="F6" s="165"/>
      <c r="G6" s="115"/>
      <c r="H6" s="115"/>
      <c r="I6" s="165"/>
      <c r="J6" s="115"/>
      <c r="K6" s="115"/>
      <c r="L6" s="165"/>
      <c r="M6" s="115"/>
      <c r="N6" s="115"/>
      <c r="O6" s="165"/>
    </row>
    <row r="7" spans="1:15" ht="39" customHeight="1" thickBot="1" x14ac:dyDescent="0.25">
      <c r="A7" s="65" t="s">
        <v>11</v>
      </c>
      <c r="B7" s="21" t="s">
        <v>54</v>
      </c>
      <c r="C7" s="82">
        <v>10</v>
      </c>
      <c r="D7" s="25" t="s">
        <v>42</v>
      </c>
      <c r="E7" s="25">
        <f>IF(D7="תואר שני",10,0)</f>
        <v>0</v>
      </c>
      <c r="F7" s="17">
        <f>E7</f>
        <v>0</v>
      </c>
      <c r="G7" s="25" t="s">
        <v>42</v>
      </c>
      <c r="H7" s="25">
        <f t="shared" ref="H7" si="3">IF(G7="תואר שני",10,0)</f>
        <v>0</v>
      </c>
      <c r="I7" s="17">
        <f t="shared" ref="I7" si="4">H7</f>
        <v>0</v>
      </c>
      <c r="J7" s="25" t="s">
        <v>42</v>
      </c>
      <c r="K7" s="25">
        <f t="shared" ref="K7" si="5">IF(J7="תואר שני",10,0)</f>
        <v>0</v>
      </c>
      <c r="L7" s="17">
        <f t="shared" ref="L7" si="6">K7</f>
        <v>0</v>
      </c>
      <c r="M7" s="25" t="s">
        <v>42</v>
      </c>
      <c r="N7" s="25">
        <f t="shared" ref="N7" si="7">IF(M7="תואר שני",10,0)</f>
        <v>0</v>
      </c>
      <c r="O7" s="17">
        <f t="shared" ref="O7:O9" si="8">N7</f>
        <v>0</v>
      </c>
    </row>
    <row r="8" spans="1:15" ht="74.25" customHeight="1" thickBot="1" x14ac:dyDescent="0.25">
      <c r="A8" s="79" t="s">
        <v>10</v>
      </c>
      <c r="B8" s="21" t="s">
        <v>56</v>
      </c>
      <c r="C8" s="36">
        <v>5</v>
      </c>
      <c r="D8" s="73"/>
      <c r="E8" s="25"/>
      <c r="F8" s="17">
        <f>E8</f>
        <v>0</v>
      </c>
      <c r="G8" s="73"/>
      <c r="H8" s="25"/>
      <c r="I8" s="17">
        <f t="shared" ref="I8" si="9">H8</f>
        <v>0</v>
      </c>
      <c r="J8" s="73"/>
      <c r="K8" s="25"/>
      <c r="L8" s="17">
        <f t="shared" ref="L8" si="10">K8</f>
        <v>0</v>
      </c>
      <c r="M8" s="73"/>
      <c r="N8" s="25"/>
      <c r="O8" s="17">
        <f t="shared" si="8"/>
        <v>0</v>
      </c>
    </row>
    <row r="9" spans="1:15" ht="35.25" customHeight="1" thickBot="1" x14ac:dyDescent="0.25">
      <c r="A9" s="79" t="s">
        <v>55</v>
      </c>
      <c r="B9" s="21" t="s">
        <v>57</v>
      </c>
      <c r="C9" s="48">
        <v>5</v>
      </c>
      <c r="D9" s="73" t="s">
        <v>58</v>
      </c>
      <c r="E9" s="25">
        <f>IF(D9="כן",5,0)</f>
        <v>0</v>
      </c>
      <c r="F9" s="17">
        <f>E9</f>
        <v>0</v>
      </c>
      <c r="G9" s="73" t="s">
        <v>58</v>
      </c>
      <c r="H9" s="25">
        <f t="shared" ref="H9" si="11">IF(G9="כן",5,0)</f>
        <v>0</v>
      </c>
      <c r="I9" s="17">
        <f t="shared" ref="I9" si="12">H9</f>
        <v>0</v>
      </c>
      <c r="J9" s="73" t="s">
        <v>58</v>
      </c>
      <c r="K9" s="25">
        <f t="shared" ref="K9" si="13">IF(J9="כן",5,0)</f>
        <v>0</v>
      </c>
      <c r="L9" s="17">
        <f t="shared" ref="L9" si="14">K9</f>
        <v>0</v>
      </c>
      <c r="M9" s="73" t="s">
        <v>58</v>
      </c>
      <c r="N9" s="25">
        <f t="shared" ref="N9" si="15">IF(M9="כן",5,0)</f>
        <v>0</v>
      </c>
      <c r="O9" s="17">
        <f t="shared" si="8"/>
        <v>0</v>
      </c>
    </row>
    <row r="10" spans="1:15" ht="33" customHeight="1" thickBot="1" x14ac:dyDescent="0.25">
      <c r="A10" s="66"/>
      <c r="B10" s="21"/>
      <c r="C10" s="55" t="s">
        <v>48</v>
      </c>
      <c r="D10" s="75"/>
      <c r="E10" s="75"/>
      <c r="F10" s="76" t="str">
        <f>IF(SUM(F4:F9)&gt;40,"יוזמן לראיון","לא יוזמן לראיון")</f>
        <v>לא יוזמן לראיון</v>
      </c>
      <c r="G10" s="75"/>
      <c r="H10" s="75"/>
      <c r="I10" s="76" t="str">
        <f t="shared" ref="I10" si="16">IF(SUM(I4:I9)&gt;40,"יוזמן לראיון","לא יוזמן לראיון")</f>
        <v>לא יוזמן לראיון</v>
      </c>
      <c r="J10" s="75"/>
      <c r="K10" s="75"/>
      <c r="L10" s="76" t="str">
        <f t="shared" ref="L10" si="17">IF(SUM(L4:L9)&gt;40,"יוזמן לראיון","לא יוזמן לראיון")</f>
        <v>לא יוזמן לראיון</v>
      </c>
      <c r="M10" s="75"/>
      <c r="N10" s="75"/>
      <c r="O10" s="76" t="str">
        <f t="shared" ref="O10" si="18">IF(SUM(O4:O9)&gt;40,"יוזמן לראיון","לא יוזמן לראיון")</f>
        <v>לא יוזמן לראיון</v>
      </c>
    </row>
    <row r="11" spans="1:15" ht="14.25" customHeight="1" x14ac:dyDescent="0.2">
      <c r="A11" s="162" t="s">
        <v>5</v>
      </c>
      <c r="B11" s="83" t="s">
        <v>14</v>
      </c>
      <c r="C11" s="36">
        <v>5</v>
      </c>
      <c r="D11" s="86"/>
      <c r="E11" s="11"/>
      <c r="F11" s="118">
        <f>SUM(E11:E14)</f>
        <v>0</v>
      </c>
      <c r="G11" s="12"/>
      <c r="H11" s="11"/>
      <c r="I11" s="118">
        <f t="shared" ref="I11" si="19">SUM(H11:H14)</f>
        <v>0</v>
      </c>
      <c r="J11" s="12"/>
      <c r="K11" s="11"/>
      <c r="L11" s="118">
        <f t="shared" ref="L11" si="20">SUM(K11:K14)</f>
        <v>0</v>
      </c>
      <c r="M11" s="12"/>
      <c r="N11" s="11"/>
      <c r="O11" s="118">
        <f t="shared" ref="O11" si="21">SUM(N11:N14)</f>
        <v>0</v>
      </c>
    </row>
    <row r="12" spans="1:15" ht="14.25" customHeight="1" x14ac:dyDescent="0.2">
      <c r="A12" s="162"/>
      <c r="B12" s="84" t="s">
        <v>59</v>
      </c>
      <c r="C12" s="36">
        <v>10</v>
      </c>
      <c r="D12" s="7"/>
      <c r="E12" s="25"/>
      <c r="F12" s="119"/>
      <c r="G12" s="28"/>
      <c r="H12" s="25"/>
      <c r="I12" s="119"/>
      <c r="J12" s="28"/>
      <c r="K12" s="25"/>
      <c r="L12" s="119"/>
      <c r="M12" s="28"/>
      <c r="N12" s="25"/>
      <c r="O12" s="119"/>
    </row>
    <row r="13" spans="1:15" ht="14.25" customHeight="1" x14ac:dyDescent="0.2">
      <c r="A13" s="162"/>
      <c r="B13" s="84" t="s">
        <v>60</v>
      </c>
      <c r="C13" s="36">
        <v>10</v>
      </c>
      <c r="D13" s="7"/>
      <c r="E13" s="25"/>
      <c r="F13" s="119"/>
      <c r="G13" s="28"/>
      <c r="H13" s="25"/>
      <c r="I13" s="119"/>
      <c r="J13" s="28"/>
      <c r="K13" s="25"/>
      <c r="L13" s="119"/>
      <c r="M13" s="28"/>
      <c r="N13" s="25"/>
      <c r="O13" s="119"/>
    </row>
    <row r="14" spans="1:15" ht="15" customHeight="1" thickBot="1" x14ac:dyDescent="0.25">
      <c r="A14" s="163"/>
      <c r="B14" s="85" t="s">
        <v>6</v>
      </c>
      <c r="C14" s="36">
        <v>15</v>
      </c>
      <c r="D14" s="87"/>
      <c r="E14" s="4"/>
      <c r="F14" s="120"/>
      <c r="G14" s="8"/>
      <c r="H14" s="4"/>
      <c r="I14" s="120"/>
      <c r="J14" s="8"/>
      <c r="K14" s="4"/>
      <c r="L14" s="120"/>
      <c r="M14" s="8"/>
      <c r="N14" s="4"/>
      <c r="O14" s="120"/>
    </row>
    <row r="15" spans="1:15" ht="32.25" customHeight="1" thickBot="1" x14ac:dyDescent="0.25">
      <c r="A15" s="126" t="s">
        <v>49</v>
      </c>
      <c r="B15" s="127"/>
      <c r="C15" s="88">
        <f>SUM(C4+C5+C7+C8+C9+C11+C12+C13+C14)</f>
        <v>100</v>
      </c>
      <c r="D15" s="57"/>
      <c r="E15" s="58"/>
      <c r="F15" s="60">
        <f>SUM(F4+F7+F8+F11)</f>
        <v>0</v>
      </c>
      <c r="G15" s="57"/>
      <c r="H15" s="58"/>
      <c r="I15" s="60">
        <f t="shared" ref="I15" si="22">SUM(I4+I7+I8+I11)</f>
        <v>0</v>
      </c>
      <c r="J15" s="57"/>
      <c r="K15" s="58"/>
      <c r="L15" s="60">
        <f t="shared" ref="L15" si="23">SUM(L4+L7+L8+L11)</f>
        <v>0</v>
      </c>
      <c r="M15" s="57"/>
      <c r="N15" s="58"/>
      <c r="O15" s="60">
        <f t="shared" ref="O15" si="24">SUM(O4+O7+O8+O11)</f>
        <v>0</v>
      </c>
    </row>
    <row r="16" spans="1:15" ht="34.5" customHeight="1" thickBot="1" x14ac:dyDescent="0.25">
      <c r="A16" s="160" t="s">
        <v>50</v>
      </c>
      <c r="B16" s="161"/>
      <c r="C16" s="50">
        <v>70</v>
      </c>
      <c r="D16" s="144" t="s">
        <v>24</v>
      </c>
      <c r="E16" s="145"/>
      <c r="F16" s="64" t="str">
        <f>IF(F15&gt;$C$16,"V","X")</f>
        <v>X</v>
      </c>
      <c r="G16" s="144" t="s">
        <v>24</v>
      </c>
      <c r="H16" s="145"/>
      <c r="I16" s="64" t="str">
        <f t="shared" ref="I16" si="25">IF(I15&gt;$C$16,"V","X")</f>
        <v>X</v>
      </c>
      <c r="J16" s="144" t="s">
        <v>24</v>
      </c>
      <c r="K16" s="145"/>
      <c r="L16" s="64" t="str">
        <f t="shared" ref="L16" si="26">IF(L15&gt;$C$16,"V","X")</f>
        <v>X</v>
      </c>
      <c r="M16" s="144" t="s">
        <v>24</v>
      </c>
      <c r="N16" s="145"/>
      <c r="O16" s="64" t="str">
        <f t="shared" ref="O16" si="27">IF(O15&gt;$C$16,"V","X")</f>
        <v>X</v>
      </c>
    </row>
    <row r="17" spans="1:15" ht="34.5" customHeight="1" thickBot="1" x14ac:dyDescent="0.25"/>
    <row r="18" spans="1:15" x14ac:dyDescent="0.2">
      <c r="A18" s="152" t="s">
        <v>28</v>
      </c>
      <c r="B18" s="23" t="s">
        <v>29</v>
      </c>
      <c r="C18" s="29"/>
      <c r="D18" s="141">
        <v>2</v>
      </c>
      <c r="E18" s="92"/>
      <c r="F18" s="17">
        <f>IF(D18="","",IF(D18&lt;=2,282,IF(D18=3,196,IF(D18=4,147,""))))</f>
        <v>282</v>
      </c>
      <c r="G18" s="141">
        <v>3</v>
      </c>
      <c r="H18" s="92"/>
      <c r="I18" s="17">
        <f t="shared" ref="I18" si="28">IF(G18="","",IF(G18&lt;=2,282,IF(G18=3,196,IF(G18=4,147,""))))</f>
        <v>196</v>
      </c>
      <c r="J18" s="141">
        <v>4</v>
      </c>
      <c r="K18" s="92"/>
      <c r="L18" s="17">
        <f t="shared" ref="L18" si="29">IF(J18="","",IF(J18&lt;=2,282,IF(J18=3,196,IF(J18=4,147,""))))</f>
        <v>147</v>
      </c>
      <c r="M18" s="141">
        <v>5</v>
      </c>
      <c r="N18" s="92"/>
      <c r="O18" s="17" t="str">
        <f t="shared" ref="O18" si="30">IF(M18="","",IF(M18&lt;=2,282,IF(M18=3,196,IF(M18=4,147,""))))</f>
        <v/>
      </c>
    </row>
    <row r="19" spans="1:15" ht="15" thickBot="1" x14ac:dyDescent="0.25">
      <c r="A19" s="153"/>
      <c r="B19" s="23" t="s">
        <v>30</v>
      </c>
      <c r="C19" s="29"/>
      <c r="D19" s="142" t="s">
        <v>34</v>
      </c>
      <c r="E19" s="94"/>
      <c r="F19" s="20">
        <f>IF(D19="חברה",10%,IF(D19="עצמאי",20%,""))</f>
        <v>0.2</v>
      </c>
      <c r="G19" s="142" t="s">
        <v>34</v>
      </c>
      <c r="H19" s="94"/>
      <c r="I19" s="20">
        <f t="shared" ref="I19" si="31">IF(G19="חברה",10%,IF(G19="עצמאי",20%,""))</f>
        <v>0.2</v>
      </c>
      <c r="J19" s="142" t="s">
        <v>34</v>
      </c>
      <c r="K19" s="94"/>
      <c r="L19" s="20">
        <f t="shared" ref="L19" si="32">IF(J19="חברה",10%,IF(J19="עצמאי",20%,""))</f>
        <v>0.2</v>
      </c>
      <c r="M19" s="142" t="s">
        <v>34</v>
      </c>
      <c r="N19" s="94"/>
      <c r="O19" s="20">
        <f t="shared" ref="O19" si="33">IF(M19="חברה",10%,IF(M19="עצמאי",20%,""))</f>
        <v>0.2</v>
      </c>
    </row>
    <row r="20" spans="1:15" ht="15" thickBot="1" x14ac:dyDescent="0.25">
      <c r="A20" s="153"/>
      <c r="B20" s="131" t="s">
        <v>31</v>
      </c>
      <c r="C20" s="132"/>
      <c r="D20" s="96">
        <v>0.1</v>
      </c>
      <c r="E20" s="96"/>
      <c r="F20" s="97"/>
      <c r="G20" s="96">
        <v>0.1</v>
      </c>
      <c r="H20" s="96"/>
      <c r="I20" s="97"/>
      <c r="J20" s="96">
        <v>0.1</v>
      </c>
      <c r="K20" s="96"/>
      <c r="L20" s="97"/>
      <c r="M20" s="96">
        <v>0.1</v>
      </c>
      <c r="N20" s="96"/>
      <c r="O20" s="97"/>
    </row>
    <row r="21" spans="1:15" x14ac:dyDescent="0.2">
      <c r="A21" s="153"/>
      <c r="B21" s="131" t="s">
        <v>32</v>
      </c>
      <c r="C21" s="132"/>
      <c r="D21" s="99">
        <v>0.05</v>
      </c>
      <c r="E21" s="141"/>
      <c r="F21" s="143"/>
      <c r="G21" s="99">
        <v>0.05</v>
      </c>
      <c r="H21" s="141"/>
      <c r="I21" s="143"/>
      <c r="J21" s="99">
        <v>0.05</v>
      </c>
      <c r="K21" s="141"/>
      <c r="L21" s="143"/>
      <c r="M21" s="99">
        <v>0.05</v>
      </c>
      <c r="N21" s="141"/>
      <c r="O21" s="143"/>
    </row>
    <row r="22" spans="1:15" ht="15" thickBot="1" x14ac:dyDescent="0.25">
      <c r="A22" s="154"/>
      <c r="B22" s="131" t="s">
        <v>33</v>
      </c>
      <c r="C22" s="132"/>
      <c r="D22" s="102">
        <f>IF(D18="","",F18*(1-F19)*(1-D20)*(1-D21))</f>
        <v>192.88800000000001</v>
      </c>
      <c r="E22" s="102"/>
      <c r="F22" s="103"/>
      <c r="G22" s="102">
        <f t="shared" ref="G22" si="34">IF(G18="","",I18*(1-I19)*(1-G20)*(1-G21))</f>
        <v>134.06399999999999</v>
      </c>
      <c r="H22" s="102"/>
      <c r="I22" s="103"/>
      <c r="J22" s="102">
        <f t="shared" ref="J22" si="35">IF(J18="","",L18*(1-L19)*(1-J20)*(1-J21))</f>
        <v>100.548</v>
      </c>
      <c r="K22" s="102"/>
      <c r="L22" s="103"/>
      <c r="M22" s="102" t="e">
        <f t="shared" ref="M22" si="36">IF(M18="","",O18*(1-O19)*(1-M20)*(1-M21))</f>
        <v>#VALUE!</v>
      </c>
      <c r="N22" s="102"/>
      <c r="O22" s="103"/>
    </row>
    <row r="23" spans="1:15" ht="15" thickBot="1" x14ac:dyDescent="0.25">
      <c r="A23" s="107" t="s">
        <v>23</v>
      </c>
      <c r="B23" s="140"/>
      <c r="C23" s="140"/>
      <c r="D23" s="107" t="e">
        <f>#REF!/D22*100</f>
        <v>#REF!</v>
      </c>
      <c r="E23" s="108"/>
      <c r="F23" s="109"/>
      <c r="G23" s="107" t="e">
        <f>#REF!/G22*100</f>
        <v>#REF!</v>
      </c>
      <c r="H23" s="108"/>
      <c r="I23" s="109"/>
      <c r="J23" s="107" t="e">
        <f>#REF!/J22*100</f>
        <v>#REF!</v>
      </c>
      <c r="K23" s="108"/>
      <c r="L23" s="109"/>
      <c r="M23" s="107" t="e">
        <f>#REF!/M22*100</f>
        <v>#REF!</v>
      </c>
      <c r="N23" s="108"/>
      <c r="O23" s="109"/>
    </row>
    <row r="24" spans="1:15" ht="15" thickBot="1" x14ac:dyDescent="0.25">
      <c r="A24" s="107" t="s">
        <v>26</v>
      </c>
      <c r="B24" s="108"/>
      <c r="C24" s="109"/>
      <c r="D24" s="107" t="e">
        <f>D23*#REF!</f>
        <v>#REF!</v>
      </c>
      <c r="E24" s="108"/>
      <c r="F24" s="109"/>
      <c r="G24" s="107" t="e">
        <f>G23*#REF!</f>
        <v>#REF!</v>
      </c>
      <c r="H24" s="108"/>
      <c r="I24" s="109"/>
      <c r="J24" s="107" t="e">
        <f>J23*#REF!</f>
        <v>#REF!</v>
      </c>
      <c r="K24" s="108"/>
      <c r="L24" s="109"/>
      <c r="M24" s="107" t="e">
        <f>M23*#REF!</f>
        <v>#REF!</v>
      </c>
      <c r="N24" s="108"/>
      <c r="O24" s="109"/>
    </row>
    <row r="25" spans="1:15" ht="15" thickBot="1" x14ac:dyDescent="0.25">
      <c r="A25" s="137" t="s">
        <v>25</v>
      </c>
      <c r="B25" s="138"/>
      <c r="C25" s="139"/>
      <c r="D25" s="110" t="e">
        <f>D24+#REF!</f>
        <v>#REF!</v>
      </c>
      <c r="E25" s="138"/>
      <c r="F25" s="139"/>
      <c r="G25" s="110" t="e">
        <f>G24+#REF!</f>
        <v>#REF!</v>
      </c>
      <c r="H25" s="138"/>
      <c r="I25" s="139"/>
      <c r="J25" s="110" t="e">
        <f>J24+#REF!</f>
        <v>#REF!</v>
      </c>
      <c r="K25" s="138"/>
      <c r="L25" s="139"/>
      <c r="M25" s="110" t="e">
        <f>M24+#REF!</f>
        <v>#REF!</v>
      </c>
      <c r="N25" s="138"/>
      <c r="O25" s="139"/>
    </row>
    <row r="27" spans="1:15" x14ac:dyDescent="0.2">
      <c r="C27" s="2"/>
    </row>
    <row r="28" spans="1:15" x14ac:dyDescent="0.2">
      <c r="A28" s="3" t="s">
        <v>27</v>
      </c>
      <c r="B28" s="18" t="s">
        <v>20</v>
      </c>
      <c r="C28" s="32"/>
    </row>
    <row r="29" spans="1:15" x14ac:dyDescent="0.2">
      <c r="A29" s="18"/>
      <c r="B29" s="19">
        <v>0.6</v>
      </c>
      <c r="C29" s="33"/>
    </row>
  </sheetData>
  <mergeCells count="70">
    <mergeCell ref="A4:A6"/>
    <mergeCell ref="F4:F6"/>
    <mergeCell ref="B5:B6"/>
    <mergeCell ref="C5:C6"/>
    <mergeCell ref="D5:D6"/>
    <mergeCell ref="E5:E6"/>
    <mergeCell ref="D1:F1"/>
    <mergeCell ref="D2:F2"/>
    <mergeCell ref="F11:F14"/>
    <mergeCell ref="I11:I14"/>
    <mergeCell ref="L11:L14"/>
    <mergeCell ref="G2:I2"/>
    <mergeCell ref="J2:L2"/>
    <mergeCell ref="O11:O14"/>
    <mergeCell ref="J5:J6"/>
    <mergeCell ref="K5:K6"/>
    <mergeCell ref="M5:M6"/>
    <mergeCell ref="N5:N6"/>
    <mergeCell ref="A15:B15"/>
    <mergeCell ref="A16:B16"/>
    <mergeCell ref="D16:E16"/>
    <mergeCell ref="A11:A14"/>
    <mergeCell ref="D20:F20"/>
    <mergeCell ref="B21:C21"/>
    <mergeCell ref="D21:F21"/>
    <mergeCell ref="A18:A22"/>
    <mergeCell ref="D18:E18"/>
    <mergeCell ref="D19:E19"/>
    <mergeCell ref="B20:C20"/>
    <mergeCell ref="A24:C24"/>
    <mergeCell ref="D24:F24"/>
    <mergeCell ref="A25:C25"/>
    <mergeCell ref="D25:F25"/>
    <mergeCell ref="B22:C22"/>
    <mergeCell ref="D22:F22"/>
    <mergeCell ref="A23:C23"/>
    <mergeCell ref="D23:F23"/>
    <mergeCell ref="M2:O2"/>
    <mergeCell ref="I4:I6"/>
    <mergeCell ref="L4:L6"/>
    <mergeCell ref="O4:O6"/>
    <mergeCell ref="G5:G6"/>
    <mergeCell ref="H5:H6"/>
    <mergeCell ref="G16:H16"/>
    <mergeCell ref="J16:K16"/>
    <mergeCell ref="M16:N16"/>
    <mergeCell ref="G18:H18"/>
    <mergeCell ref="J18:K18"/>
    <mergeCell ref="M18:N18"/>
    <mergeCell ref="G19:H19"/>
    <mergeCell ref="J19:K19"/>
    <mergeCell ref="M19:N19"/>
    <mergeCell ref="G20:I20"/>
    <mergeCell ref="J20:L20"/>
    <mergeCell ref="M20:O20"/>
    <mergeCell ref="G21:I21"/>
    <mergeCell ref="J21:L21"/>
    <mergeCell ref="M21:O21"/>
    <mergeCell ref="G22:I22"/>
    <mergeCell ref="J22:L22"/>
    <mergeCell ref="M22:O22"/>
    <mergeCell ref="G25:I25"/>
    <mergeCell ref="J25:L25"/>
    <mergeCell ref="M25:O25"/>
    <mergeCell ref="G23:I23"/>
    <mergeCell ref="J23:L23"/>
    <mergeCell ref="M23:O23"/>
    <mergeCell ref="G24:I24"/>
    <mergeCell ref="J24:L24"/>
    <mergeCell ref="M24:O24"/>
  </mergeCells>
  <conditionalFormatting sqref="F10 I10 L10 O10">
    <cfRule type="notContainsText" dxfId="7" priority="3" operator="notContains" text="לא">
      <formula>ISERROR(SEARCH("לא",F10))</formula>
    </cfRule>
    <cfRule type="containsText" dxfId="6" priority="4" operator="containsText" text="לא">
      <formula>NOT(ISERROR(SEARCH("לא",F10)))</formula>
    </cfRule>
  </conditionalFormatting>
  <conditionalFormatting sqref="F16 I16 L16 O16">
    <cfRule type="notContainsText" dxfId="5" priority="1" operator="notContains" text="לא">
      <formula>ISERROR(SEARCH("לא",F16))</formula>
    </cfRule>
    <cfRule type="containsText" dxfId="4" priority="2" operator="containsText" text="לא">
      <formula>NOT(ISERROR(SEARCH("לא",F16)))</formula>
    </cfRule>
  </conditionalFormatting>
  <dataValidations count="3">
    <dataValidation type="list" allowBlank="1" showInputMessage="1" showErrorMessage="1" sqref="D8 G8 J8 M8">
      <formula1>"אין ניסיון, בעל ניסיון"</formula1>
    </dataValidation>
    <dataValidation type="list" allowBlank="1" showInputMessage="1" showErrorMessage="1" sqref="D7 G7 J7 M7">
      <formula1>"תואר ראשון, תואר שני"</formula1>
    </dataValidation>
    <dataValidation type="list" allowBlank="1" showInputMessage="1" showErrorMessage="1" sqref="D9 G9 J9 M9">
      <formula1>"כן,לא"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rightToLeft="1" zoomScale="85" zoomScaleNormal="85" workbookViewId="0">
      <selection activeCell="C12" sqref="A12:C17"/>
    </sheetView>
  </sheetViews>
  <sheetFormatPr defaultRowHeight="14.25" x14ac:dyDescent="0.2"/>
  <cols>
    <col min="2" max="2" width="41.625" customWidth="1"/>
    <col min="4" max="4" width="13.25" customWidth="1"/>
    <col min="5" max="5" width="10.125" bestFit="1" customWidth="1"/>
    <col min="6" max="6" width="10.5" customWidth="1"/>
  </cols>
  <sheetData>
    <row r="1" spans="1:15" ht="18.75" thickBot="1" x14ac:dyDescent="0.3">
      <c r="D1" s="113" t="s">
        <v>0</v>
      </c>
      <c r="E1" s="113"/>
      <c r="F1" s="113"/>
    </row>
    <row r="2" spans="1:15" ht="15" thickBot="1" x14ac:dyDescent="0.25">
      <c r="D2" s="155" t="s">
        <v>1</v>
      </c>
      <c r="E2" s="156"/>
      <c r="F2" s="157"/>
      <c r="G2" s="155" t="s">
        <v>21</v>
      </c>
      <c r="H2" s="156"/>
      <c r="I2" s="157"/>
      <c r="J2" s="155" t="s">
        <v>22</v>
      </c>
      <c r="K2" s="156"/>
      <c r="L2" s="157"/>
      <c r="M2" s="155" t="s">
        <v>35</v>
      </c>
      <c r="N2" s="156"/>
      <c r="O2" s="157"/>
    </row>
    <row r="3" spans="1:15" s="1" customFormat="1" ht="45.75" thickBot="1" x14ac:dyDescent="0.25">
      <c r="A3" s="37" t="s">
        <v>9</v>
      </c>
      <c r="B3" s="38" t="s">
        <v>8</v>
      </c>
      <c r="C3" s="38" t="s">
        <v>7</v>
      </c>
      <c r="D3" s="41" t="s">
        <v>2</v>
      </c>
      <c r="E3" s="42" t="s">
        <v>3</v>
      </c>
      <c r="F3" s="61" t="s">
        <v>4</v>
      </c>
      <c r="G3" s="41" t="s">
        <v>2</v>
      </c>
      <c r="H3" s="42" t="s">
        <v>3</v>
      </c>
      <c r="I3" s="61" t="s">
        <v>4</v>
      </c>
      <c r="J3" s="41" t="s">
        <v>2</v>
      </c>
      <c r="K3" s="42" t="s">
        <v>3</v>
      </c>
      <c r="L3" s="61" t="s">
        <v>4</v>
      </c>
      <c r="M3" s="41" t="s">
        <v>2</v>
      </c>
      <c r="N3" s="42" t="s">
        <v>3</v>
      </c>
      <c r="O3" s="61" t="s">
        <v>4</v>
      </c>
    </row>
    <row r="4" spans="1:15" ht="75" customHeight="1" thickBot="1" x14ac:dyDescent="0.25">
      <c r="A4" s="174" t="s">
        <v>36</v>
      </c>
      <c r="B4" s="89" t="s">
        <v>51</v>
      </c>
      <c r="C4" s="30">
        <v>12</v>
      </c>
      <c r="D4" s="7"/>
      <c r="E4" s="25"/>
      <c r="F4" s="118">
        <f>SUM(E4:E8)</f>
        <v>0</v>
      </c>
      <c r="G4" s="7"/>
      <c r="H4" s="25"/>
      <c r="I4" s="118">
        <f t="shared" ref="I4" si="0">SUM(H4:H8)</f>
        <v>0</v>
      </c>
      <c r="J4" s="7"/>
      <c r="K4" s="25"/>
      <c r="L4" s="118">
        <f t="shared" ref="L4" si="1">SUM(K4:K8)</f>
        <v>0</v>
      </c>
      <c r="M4" s="7"/>
      <c r="N4" s="25"/>
      <c r="O4" s="118">
        <f t="shared" ref="O4" si="2">SUM(N4:N8)</f>
        <v>0</v>
      </c>
    </row>
    <row r="5" spans="1:15" ht="76.5" customHeight="1" x14ac:dyDescent="0.2">
      <c r="A5" s="175"/>
      <c r="B5" s="90" t="s">
        <v>51</v>
      </c>
      <c r="C5" s="34">
        <v>12</v>
      </c>
      <c r="D5" s="70"/>
      <c r="E5" s="67"/>
      <c r="F5" s="119"/>
      <c r="G5" s="70"/>
      <c r="H5" s="67"/>
      <c r="I5" s="119"/>
      <c r="J5" s="70"/>
      <c r="K5" s="67"/>
      <c r="L5" s="119"/>
      <c r="M5" s="70"/>
      <c r="N5" s="67"/>
      <c r="O5" s="119"/>
    </row>
    <row r="6" spans="1:15" ht="39" customHeight="1" x14ac:dyDescent="0.2">
      <c r="A6" s="175"/>
      <c r="B6" s="46" t="s">
        <v>62</v>
      </c>
      <c r="C6" s="34">
        <v>6</v>
      </c>
      <c r="D6" s="71"/>
      <c r="E6" s="68"/>
      <c r="F6" s="119"/>
      <c r="G6" s="71"/>
      <c r="H6" s="68"/>
      <c r="I6" s="119"/>
      <c r="J6" s="71"/>
      <c r="K6" s="68"/>
      <c r="L6" s="119"/>
      <c r="M6" s="71"/>
      <c r="N6" s="68"/>
      <c r="O6" s="119"/>
    </row>
    <row r="7" spans="1:15" ht="40.5" customHeight="1" x14ac:dyDescent="0.2">
      <c r="A7" s="175"/>
      <c r="B7" s="46" t="s">
        <v>64</v>
      </c>
      <c r="C7" s="34">
        <v>6</v>
      </c>
      <c r="D7" s="72"/>
      <c r="E7" s="69"/>
      <c r="F7" s="119"/>
      <c r="G7" s="72"/>
      <c r="H7" s="69"/>
      <c r="I7" s="119"/>
      <c r="J7" s="72"/>
      <c r="K7" s="69"/>
      <c r="L7" s="119"/>
      <c r="M7" s="72"/>
      <c r="N7" s="69"/>
      <c r="O7" s="119"/>
    </row>
    <row r="8" spans="1:15" ht="33" customHeight="1" thickBot="1" x14ac:dyDescent="0.25">
      <c r="A8" s="176"/>
      <c r="B8" s="78" t="s">
        <v>63</v>
      </c>
      <c r="C8" s="31">
        <v>6</v>
      </c>
      <c r="D8" s="16"/>
      <c r="E8" s="74"/>
      <c r="F8" s="119"/>
      <c r="G8" s="16"/>
      <c r="H8" s="74"/>
      <c r="I8" s="119"/>
      <c r="J8" s="16"/>
      <c r="K8" s="74"/>
      <c r="L8" s="119"/>
      <c r="M8" s="16"/>
      <c r="N8" s="74"/>
      <c r="O8" s="119"/>
    </row>
    <row r="9" spans="1:15" ht="38.25" customHeight="1" x14ac:dyDescent="0.2">
      <c r="A9" s="172" t="s">
        <v>11</v>
      </c>
      <c r="B9" s="77" t="s">
        <v>52</v>
      </c>
      <c r="C9" s="24">
        <v>5</v>
      </c>
      <c r="D9" s="7"/>
      <c r="E9" s="25">
        <f t="shared" ref="E9" si="3">IFERROR(MIN(D9*2.5,10),0)</f>
        <v>0</v>
      </c>
      <c r="F9" s="170">
        <f>SUM(E9:E10)</f>
        <v>0</v>
      </c>
      <c r="G9" s="7"/>
      <c r="H9" s="25">
        <f t="shared" ref="H9:N9" si="4">IFERROR(MIN(G9*2.5,10),0)</f>
        <v>0</v>
      </c>
      <c r="I9" s="170">
        <f t="shared" ref="I9" si="5">SUM(H9:H10)</f>
        <v>0</v>
      </c>
      <c r="J9" s="7"/>
      <c r="K9" s="25">
        <f t="shared" si="4"/>
        <v>0</v>
      </c>
      <c r="L9" s="170">
        <f t="shared" ref="L9" si="6">SUM(K9:K10)</f>
        <v>0</v>
      </c>
      <c r="M9" s="7"/>
      <c r="N9" s="25">
        <f t="shared" si="4"/>
        <v>0</v>
      </c>
      <c r="O9" s="170">
        <f t="shared" ref="O9" si="7">SUM(N9:N10)</f>
        <v>0</v>
      </c>
    </row>
    <row r="10" spans="1:15" ht="36" customHeight="1" thickBot="1" x14ac:dyDescent="0.25">
      <c r="A10" s="173"/>
      <c r="B10" s="35" t="s">
        <v>61</v>
      </c>
      <c r="C10" s="31">
        <v>13</v>
      </c>
      <c r="D10" s="7" t="s">
        <v>42</v>
      </c>
      <c r="E10" s="25">
        <f>IF(D10="תואר שני",10,IF(D10="תואר שלישי",13,0))</f>
        <v>0</v>
      </c>
      <c r="F10" s="171"/>
      <c r="G10" s="7" t="s">
        <v>42</v>
      </c>
      <c r="H10" s="25">
        <f t="shared" ref="H10" si="8">IF(G10="תואר שני",3,IF(G10="תואר שלישי",10,0))</f>
        <v>0</v>
      </c>
      <c r="I10" s="171"/>
      <c r="J10" s="7" t="s">
        <v>42</v>
      </c>
      <c r="K10" s="25">
        <f t="shared" ref="K10" si="9">IF(J10="תואר שני",3,IF(J10="תואר שלישי",10,0))</f>
        <v>0</v>
      </c>
      <c r="L10" s="171"/>
      <c r="M10" s="7" t="s">
        <v>42</v>
      </c>
      <c r="N10" s="25">
        <f t="shared" ref="N10" si="10">IF(M10="תואר שני",3,IF(M10="תואר שלישי",10,0))</f>
        <v>0</v>
      </c>
      <c r="O10" s="171"/>
    </row>
    <row r="11" spans="1:15" ht="29.25" customHeight="1" thickBot="1" x14ac:dyDescent="0.25">
      <c r="A11" s="66"/>
      <c r="B11" s="54" t="s">
        <v>45</v>
      </c>
      <c r="C11" s="55" t="s">
        <v>48</v>
      </c>
      <c r="D11" s="75"/>
      <c r="E11" s="75"/>
      <c r="F11" s="76" t="str">
        <f>IF(SUM(F4:F9)&gt;40,"יוזמן לראיון","לא יוזמן לראיון")</f>
        <v>לא יוזמן לראיון</v>
      </c>
      <c r="G11" s="75"/>
      <c r="H11" s="75"/>
      <c r="I11" s="76" t="str">
        <f t="shared" ref="I11" si="11">IF(SUM(I4:I9)&gt;40,"יוזמן לראיון","לא יוזמן לראיון")</f>
        <v>לא יוזמן לראיון</v>
      </c>
      <c r="J11" s="75"/>
      <c r="K11" s="75"/>
      <c r="L11" s="76" t="str">
        <f t="shared" ref="L11" si="12">IF(SUM(L4:L9)&gt;40,"יוזמן לראיון","לא יוזמן לראיון")</f>
        <v>לא יוזמן לראיון</v>
      </c>
      <c r="M11" s="75"/>
      <c r="N11" s="75"/>
      <c r="O11" s="76" t="str">
        <f t="shared" ref="O11" si="13">IF(SUM(O4:O9)&gt;40,"יוזמן לראיון","לא יוזמן לראיון")</f>
        <v>לא יוזמן לראיון</v>
      </c>
    </row>
    <row r="12" spans="1:15" ht="14.25" customHeight="1" x14ac:dyDescent="0.2">
      <c r="A12" s="162" t="s">
        <v>5</v>
      </c>
      <c r="B12" s="51" t="s">
        <v>13</v>
      </c>
      <c r="C12" s="151">
        <v>40</v>
      </c>
      <c r="D12" s="12"/>
      <c r="E12" s="11"/>
      <c r="F12" s="118">
        <f>SUM(E12:E15)</f>
        <v>0</v>
      </c>
      <c r="G12" s="12"/>
      <c r="H12" s="11"/>
      <c r="I12" s="118">
        <f t="shared" ref="I12" si="14">SUM(H12:H15)</f>
        <v>0</v>
      </c>
      <c r="J12" s="12"/>
      <c r="K12" s="11"/>
      <c r="L12" s="118">
        <f t="shared" ref="L12" si="15">SUM(K12:K15)</f>
        <v>0</v>
      </c>
      <c r="M12" s="12"/>
      <c r="N12" s="11"/>
      <c r="O12" s="118">
        <f t="shared" ref="O12" si="16">SUM(N12:N15)</f>
        <v>0</v>
      </c>
    </row>
    <row r="13" spans="1:15" ht="14.25" customHeight="1" x14ac:dyDescent="0.2">
      <c r="A13" s="162"/>
      <c r="B13" s="52" t="s">
        <v>19</v>
      </c>
      <c r="C13" s="151"/>
      <c r="D13" s="28"/>
      <c r="E13" s="25"/>
      <c r="F13" s="119"/>
      <c r="G13" s="28"/>
      <c r="H13" s="25"/>
      <c r="I13" s="119"/>
      <c r="J13" s="28"/>
      <c r="K13" s="25"/>
      <c r="L13" s="119"/>
      <c r="M13" s="28"/>
      <c r="N13" s="25"/>
      <c r="O13" s="119"/>
    </row>
    <row r="14" spans="1:15" ht="14.25" customHeight="1" x14ac:dyDescent="0.2">
      <c r="A14" s="162"/>
      <c r="B14" s="52" t="s">
        <v>15</v>
      </c>
      <c r="C14" s="151"/>
      <c r="D14" s="28"/>
      <c r="E14" s="25"/>
      <c r="F14" s="119"/>
      <c r="G14" s="28"/>
      <c r="H14" s="25"/>
      <c r="I14" s="119"/>
      <c r="J14" s="28"/>
      <c r="K14" s="25"/>
      <c r="L14" s="119"/>
      <c r="M14" s="28"/>
      <c r="N14" s="25"/>
      <c r="O14" s="119"/>
    </row>
    <row r="15" spans="1:15" ht="15" customHeight="1" thickBot="1" x14ac:dyDescent="0.25">
      <c r="A15" s="163"/>
      <c r="B15" s="53" t="s">
        <v>6</v>
      </c>
      <c r="C15" s="164"/>
      <c r="D15" s="8"/>
      <c r="E15" s="4"/>
      <c r="F15" s="120"/>
      <c r="G15" s="8"/>
      <c r="H15" s="4"/>
      <c r="I15" s="120"/>
      <c r="J15" s="8"/>
      <c r="K15" s="4"/>
      <c r="L15" s="120"/>
      <c r="M15" s="8"/>
      <c r="N15" s="4"/>
      <c r="O15" s="120"/>
    </row>
    <row r="16" spans="1:15" ht="32.25" customHeight="1" thickBot="1" x14ac:dyDescent="0.25">
      <c r="A16" s="126" t="s">
        <v>49</v>
      </c>
      <c r="B16" s="127"/>
      <c r="C16" s="59">
        <f>SUM(C4+C5+C6+C7+C8+C9+C10+C12)</f>
        <v>100</v>
      </c>
      <c r="D16" s="57"/>
      <c r="E16" s="58"/>
      <c r="F16" s="60">
        <f>SUM(F4+F9+F12)</f>
        <v>0</v>
      </c>
      <c r="G16" s="57"/>
      <c r="H16" s="58"/>
      <c r="I16" s="60">
        <f t="shared" ref="I16" si="17">SUM(I4+I9+I12)</f>
        <v>0</v>
      </c>
      <c r="J16" s="57"/>
      <c r="K16" s="58"/>
      <c r="L16" s="60">
        <f t="shared" ref="L16" si="18">SUM(L4+L9+L12)</f>
        <v>0</v>
      </c>
      <c r="M16" s="57"/>
      <c r="N16" s="58"/>
      <c r="O16" s="60">
        <f t="shared" ref="O16" si="19">SUM(O4+O9+O12)</f>
        <v>0</v>
      </c>
    </row>
    <row r="17" spans="1:15" ht="34.5" customHeight="1" thickBot="1" x14ac:dyDescent="0.25">
      <c r="A17" s="160" t="s">
        <v>50</v>
      </c>
      <c r="B17" s="161"/>
      <c r="C17" s="50">
        <v>70</v>
      </c>
      <c r="D17" s="144" t="s">
        <v>24</v>
      </c>
      <c r="E17" s="145"/>
      <c r="F17" s="64" t="str">
        <f>IF(F16&gt;$C$17,"V","X")</f>
        <v>X</v>
      </c>
      <c r="G17" s="144" t="s">
        <v>24</v>
      </c>
      <c r="H17" s="145"/>
      <c r="I17" s="64" t="str">
        <f t="shared" ref="I17" si="20">IF(I16&gt;$C$17,"V","X")</f>
        <v>X</v>
      </c>
      <c r="J17" s="144" t="s">
        <v>24</v>
      </c>
      <c r="K17" s="145"/>
      <c r="L17" s="64" t="str">
        <f t="shared" ref="L17" si="21">IF(L16&gt;$C$17,"V","X")</f>
        <v>X</v>
      </c>
      <c r="M17" s="144" t="s">
        <v>24</v>
      </c>
      <c r="N17" s="145"/>
      <c r="O17" s="64" t="str">
        <f t="shared" ref="O17" si="22">IF(O16&gt;$C$17,"V","X")</f>
        <v>X</v>
      </c>
    </row>
    <row r="18" spans="1:15" ht="34.5" customHeight="1" thickBot="1" x14ac:dyDescent="0.25"/>
    <row r="19" spans="1:15" x14ac:dyDescent="0.2">
      <c r="A19" s="152" t="s">
        <v>28</v>
      </c>
      <c r="B19" s="23" t="s">
        <v>29</v>
      </c>
      <c r="C19" s="29"/>
      <c r="D19" s="141">
        <v>2</v>
      </c>
      <c r="E19" s="92"/>
      <c r="F19" s="17">
        <f>IF(D19="","",IF(D19&lt;=2,282,IF(D19=3,196,IF(D19=4,147,""))))</f>
        <v>282</v>
      </c>
      <c r="G19" s="141">
        <v>3</v>
      </c>
      <c r="H19" s="92"/>
      <c r="I19" s="17">
        <f t="shared" ref="I19" si="23">IF(G19="","",IF(G19&lt;=2,282,IF(G19=3,196,IF(G19=4,147,""))))</f>
        <v>196</v>
      </c>
      <c r="J19" s="141">
        <v>4</v>
      </c>
      <c r="K19" s="92"/>
      <c r="L19" s="17">
        <f t="shared" ref="L19" si="24">IF(J19="","",IF(J19&lt;=2,282,IF(J19=3,196,IF(J19=4,147,""))))</f>
        <v>147</v>
      </c>
      <c r="M19" s="141">
        <v>5</v>
      </c>
      <c r="N19" s="92"/>
      <c r="O19" s="17" t="str">
        <f t="shared" ref="O19" si="25">IF(M19="","",IF(M19&lt;=2,282,IF(M19=3,196,IF(M19=4,147,""))))</f>
        <v/>
      </c>
    </row>
    <row r="20" spans="1:15" ht="15" thickBot="1" x14ac:dyDescent="0.25">
      <c r="A20" s="153"/>
      <c r="B20" s="23" t="s">
        <v>30</v>
      </c>
      <c r="C20" s="29"/>
      <c r="D20" s="142" t="s">
        <v>34</v>
      </c>
      <c r="E20" s="94"/>
      <c r="F20" s="20">
        <f>IF(D20="חברה",10%,IF(D20="עצמאי",20%,""))</f>
        <v>0.2</v>
      </c>
      <c r="G20" s="142" t="s">
        <v>34</v>
      </c>
      <c r="H20" s="94"/>
      <c r="I20" s="20">
        <f t="shared" ref="I20" si="26">IF(G20="חברה",10%,IF(G20="עצמאי",20%,""))</f>
        <v>0.2</v>
      </c>
      <c r="J20" s="142" t="s">
        <v>34</v>
      </c>
      <c r="K20" s="94"/>
      <c r="L20" s="20">
        <f t="shared" ref="L20" si="27">IF(J20="חברה",10%,IF(J20="עצמאי",20%,""))</f>
        <v>0.2</v>
      </c>
      <c r="M20" s="142" t="s">
        <v>34</v>
      </c>
      <c r="N20" s="94"/>
      <c r="O20" s="20">
        <f t="shared" ref="O20" si="28">IF(M20="חברה",10%,IF(M20="עצמאי",20%,""))</f>
        <v>0.2</v>
      </c>
    </row>
    <row r="21" spans="1:15" ht="15" thickBot="1" x14ac:dyDescent="0.25">
      <c r="A21" s="153"/>
      <c r="B21" s="131" t="s">
        <v>31</v>
      </c>
      <c r="C21" s="132"/>
      <c r="D21" s="96">
        <v>0.1</v>
      </c>
      <c r="E21" s="96"/>
      <c r="F21" s="97"/>
      <c r="G21" s="96">
        <v>0.1</v>
      </c>
      <c r="H21" s="96"/>
      <c r="I21" s="97"/>
      <c r="J21" s="96">
        <v>0.1</v>
      </c>
      <c r="K21" s="96"/>
      <c r="L21" s="97"/>
      <c r="M21" s="96">
        <v>0.1</v>
      </c>
      <c r="N21" s="96"/>
      <c r="O21" s="97"/>
    </row>
    <row r="22" spans="1:15" x14ac:dyDescent="0.2">
      <c r="A22" s="153"/>
      <c r="B22" s="131" t="s">
        <v>32</v>
      </c>
      <c r="C22" s="132"/>
      <c r="D22" s="99">
        <v>0.05</v>
      </c>
      <c r="E22" s="141"/>
      <c r="F22" s="143"/>
      <c r="G22" s="99">
        <v>0.05</v>
      </c>
      <c r="H22" s="141"/>
      <c r="I22" s="143"/>
      <c r="J22" s="99">
        <v>0.05</v>
      </c>
      <c r="K22" s="141"/>
      <c r="L22" s="143"/>
      <c r="M22" s="99">
        <v>0.05</v>
      </c>
      <c r="N22" s="141"/>
      <c r="O22" s="143"/>
    </row>
    <row r="23" spans="1:15" ht="15" thickBot="1" x14ac:dyDescent="0.25">
      <c r="A23" s="154"/>
      <c r="B23" s="131" t="s">
        <v>33</v>
      </c>
      <c r="C23" s="132"/>
      <c r="D23" s="102">
        <f>IF(D19="","",F19*(1-F20)*(1-D21)*(1-D22))</f>
        <v>192.88800000000001</v>
      </c>
      <c r="E23" s="102"/>
      <c r="F23" s="103"/>
      <c r="G23" s="102">
        <f t="shared" ref="G23" si="29">IF(G19="","",I19*(1-I20)*(1-G21)*(1-G22))</f>
        <v>134.06399999999999</v>
      </c>
      <c r="H23" s="102"/>
      <c r="I23" s="103"/>
      <c r="J23" s="102">
        <f t="shared" ref="J23" si="30">IF(J19="","",L19*(1-L20)*(1-J21)*(1-J22))</f>
        <v>100.548</v>
      </c>
      <c r="K23" s="102"/>
      <c r="L23" s="103"/>
      <c r="M23" s="102" t="e">
        <f t="shared" ref="M23" si="31">IF(M19="","",O19*(1-O20)*(1-M21)*(1-M22))</f>
        <v>#VALUE!</v>
      </c>
      <c r="N23" s="102"/>
      <c r="O23" s="103"/>
    </row>
    <row r="24" spans="1:15" ht="15" thickBot="1" x14ac:dyDescent="0.25">
      <c r="A24" s="107" t="s">
        <v>23</v>
      </c>
      <c r="B24" s="140"/>
      <c r="C24" s="140"/>
      <c r="D24" s="107" t="e">
        <f>#REF!/D23*100</f>
        <v>#REF!</v>
      </c>
      <c r="E24" s="108"/>
      <c r="F24" s="109"/>
      <c r="G24" s="107" t="e">
        <f>#REF!/G23*100</f>
        <v>#REF!</v>
      </c>
      <c r="H24" s="108"/>
      <c r="I24" s="109"/>
      <c r="J24" s="107" t="e">
        <f>#REF!/J23*100</f>
        <v>#REF!</v>
      </c>
      <c r="K24" s="108"/>
      <c r="L24" s="109"/>
      <c r="M24" s="107" t="e">
        <f>#REF!/M23*100</f>
        <v>#REF!</v>
      </c>
      <c r="N24" s="108"/>
      <c r="O24" s="109"/>
    </row>
    <row r="25" spans="1:15" ht="15" thickBot="1" x14ac:dyDescent="0.25">
      <c r="A25" s="107" t="s">
        <v>26</v>
      </c>
      <c r="B25" s="108"/>
      <c r="C25" s="109"/>
      <c r="D25" s="107" t="e">
        <f>D24*#REF!</f>
        <v>#REF!</v>
      </c>
      <c r="E25" s="108"/>
      <c r="F25" s="109"/>
      <c r="G25" s="107" t="e">
        <f>G24*#REF!</f>
        <v>#REF!</v>
      </c>
      <c r="H25" s="108"/>
      <c r="I25" s="109"/>
      <c r="J25" s="107" t="e">
        <f>J24*#REF!</f>
        <v>#REF!</v>
      </c>
      <c r="K25" s="108"/>
      <c r="L25" s="109"/>
      <c r="M25" s="107" t="e">
        <f>M24*#REF!</f>
        <v>#REF!</v>
      </c>
      <c r="N25" s="108"/>
      <c r="O25" s="109"/>
    </row>
    <row r="26" spans="1:15" ht="15" thickBot="1" x14ac:dyDescent="0.25">
      <c r="A26" s="137" t="s">
        <v>25</v>
      </c>
      <c r="B26" s="138"/>
      <c r="C26" s="139"/>
      <c r="D26" s="110" t="e">
        <f>D25+#REF!</f>
        <v>#REF!</v>
      </c>
      <c r="E26" s="138"/>
      <c r="F26" s="139"/>
      <c r="G26" s="110" t="e">
        <f>G25+#REF!</f>
        <v>#REF!</v>
      </c>
      <c r="H26" s="138"/>
      <c r="I26" s="139"/>
      <c r="J26" s="110" t="e">
        <f>J25+#REF!</f>
        <v>#REF!</v>
      </c>
      <c r="K26" s="138"/>
      <c r="L26" s="139"/>
      <c r="M26" s="110" t="e">
        <f>M25+#REF!</f>
        <v>#REF!</v>
      </c>
      <c r="N26" s="138"/>
      <c r="O26" s="139"/>
    </row>
    <row r="28" spans="1:15" x14ac:dyDescent="0.2">
      <c r="C28" s="2"/>
    </row>
    <row r="29" spans="1:15" x14ac:dyDescent="0.2">
      <c r="A29" s="3" t="s">
        <v>27</v>
      </c>
      <c r="B29" s="18" t="s">
        <v>20</v>
      </c>
      <c r="C29" s="32"/>
    </row>
    <row r="30" spans="1:15" x14ac:dyDescent="0.2">
      <c r="A30" s="18"/>
      <c r="B30" s="19">
        <v>0.6</v>
      </c>
      <c r="C30" s="33"/>
    </row>
  </sheetData>
  <mergeCells count="66">
    <mergeCell ref="A9:A10"/>
    <mergeCell ref="F9:F10"/>
    <mergeCell ref="D1:F1"/>
    <mergeCell ref="D2:F2"/>
    <mergeCell ref="A4:A8"/>
    <mergeCell ref="F4:F8"/>
    <mergeCell ref="F12:F15"/>
    <mergeCell ref="O9:O10"/>
    <mergeCell ref="I12:I15"/>
    <mergeCell ref="L12:L15"/>
    <mergeCell ref="O12:O15"/>
    <mergeCell ref="I9:I10"/>
    <mergeCell ref="L9:L10"/>
    <mergeCell ref="A16:B16"/>
    <mergeCell ref="A17:B17"/>
    <mergeCell ref="D17:E17"/>
    <mergeCell ref="A12:A15"/>
    <mergeCell ref="C12:C15"/>
    <mergeCell ref="D21:F21"/>
    <mergeCell ref="B22:C22"/>
    <mergeCell ref="D22:F22"/>
    <mergeCell ref="A19:A23"/>
    <mergeCell ref="D19:E19"/>
    <mergeCell ref="D20:E20"/>
    <mergeCell ref="B21:C21"/>
    <mergeCell ref="A25:C25"/>
    <mergeCell ref="D25:F25"/>
    <mergeCell ref="A26:C26"/>
    <mergeCell ref="D26:F26"/>
    <mergeCell ref="B23:C23"/>
    <mergeCell ref="D23:F23"/>
    <mergeCell ref="A24:C24"/>
    <mergeCell ref="D24:F24"/>
    <mergeCell ref="G2:I2"/>
    <mergeCell ref="J2:L2"/>
    <mergeCell ref="M2:O2"/>
    <mergeCell ref="I4:I8"/>
    <mergeCell ref="L4:L8"/>
    <mergeCell ref="O4:O8"/>
    <mergeCell ref="G17:H17"/>
    <mergeCell ref="J17:K17"/>
    <mergeCell ref="M17:N17"/>
    <mergeCell ref="G19:H19"/>
    <mergeCell ref="J19:K19"/>
    <mergeCell ref="M19:N19"/>
    <mergeCell ref="G20:H20"/>
    <mergeCell ref="J20:K20"/>
    <mergeCell ref="M20:N20"/>
    <mergeCell ref="G21:I21"/>
    <mergeCell ref="J21:L21"/>
    <mergeCell ref="M21:O21"/>
    <mergeCell ref="G22:I22"/>
    <mergeCell ref="J22:L22"/>
    <mergeCell ref="M22:O22"/>
    <mergeCell ref="G23:I23"/>
    <mergeCell ref="J23:L23"/>
    <mergeCell ref="M23:O23"/>
    <mergeCell ref="G26:I26"/>
    <mergeCell ref="J26:L26"/>
    <mergeCell ref="M26:O26"/>
    <mergeCell ref="G24:I24"/>
    <mergeCell ref="J24:L24"/>
    <mergeCell ref="M24:O24"/>
    <mergeCell ref="G25:I25"/>
    <mergeCell ref="J25:L25"/>
    <mergeCell ref="M25:O25"/>
  </mergeCells>
  <conditionalFormatting sqref="F11 I11 L11 O11">
    <cfRule type="notContainsText" dxfId="3" priority="3" operator="notContains" text="לא">
      <formula>ISERROR(SEARCH("לא",F11))</formula>
    </cfRule>
    <cfRule type="containsText" dxfId="2" priority="4" operator="containsText" text="לא">
      <formula>NOT(ISERROR(SEARCH("לא",F11)))</formula>
    </cfRule>
  </conditionalFormatting>
  <conditionalFormatting sqref="F17 I17 L17 O17">
    <cfRule type="notContainsText" dxfId="1" priority="1" operator="notContains" text="לא">
      <formula>ISERROR(SEARCH("לא",F17))</formula>
    </cfRule>
    <cfRule type="containsText" dxfId="0" priority="2" operator="containsText" text="לא">
      <formula>NOT(ISERROR(SEARCH("לא",F17)))</formula>
    </cfRule>
  </conditionalFormatting>
  <dataValidations count="1">
    <dataValidation type="list" allowBlank="1" showInputMessage="1" showErrorMessage="1" sqref="D10 G10 J10 M10">
      <formula1>"תואר ראשון, תואר שני, תואר שלישי"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8BE676-6C24-42FC-A55C-35D6F94879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9E385F-4469-440A-87C9-EA4C0F7BE465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E0787C-D20C-4485-B620-FB3F3BBA2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ייזום קידום וניהול פרויקטים</vt:lpstr>
      <vt:lpstr>אסטרטגיה ושת"פ בינ"ל</vt:lpstr>
      <vt:lpstr>קידום ופיתוח קשרי ציבור</vt:lpstr>
    </vt:vector>
  </TitlesOfParts>
  <Company>MoST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Moshe Oster</dc:creator>
  <cp:lastModifiedBy>Moshe Oster</cp:lastModifiedBy>
  <dcterms:created xsi:type="dcterms:W3CDTF">2016-03-21T07:52:47Z</dcterms:created>
  <dcterms:modified xsi:type="dcterms:W3CDTF">2017-03-06T11:07:07Z</dcterms:modified>
</cp:coreProperties>
</file>